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9720" windowHeight="6000" firstSheet="5" activeTab="7"/>
  </bookViews>
  <sheets>
    <sheet name="Fy2006 BS" sheetId="1" r:id="rId1"/>
    <sheet name=" fy2006 revenue revise" sheetId="2" r:id="rId2"/>
    <sheet name="Fy2006  Stmt of Revenue" sheetId="3" r:id="rId3"/>
    <sheet name="# FY2006 Expense Report " sheetId="4" r:id="rId4"/>
    <sheet name=" RCTS REVEXP" sheetId="5" r:id="rId5"/>
    <sheet name="TRUSTFUND LIBRARY" sheetId="6" r:id="rId6"/>
    <sheet name="Trust Funds Cusotody Of Trea" sheetId="7" r:id="rId7"/>
    <sheet name="AGENCY FUNDS" sheetId="8" r:id="rId8"/>
  </sheets>
  <definedNames>
    <definedName name="_xlnm.Print_Area" localSheetId="1">' fy2006 revenue revise'!$A$1:$F$50</definedName>
    <definedName name="_xlnm.Print_Area" localSheetId="4">' RCTS REVEXP'!$A$1:$F$26</definedName>
    <definedName name="_xlnm.Print_Area" localSheetId="3">'# FY2006 Expense Report '!$A$1:$G$194</definedName>
    <definedName name="_xlnm.Print_Area" localSheetId="7">'AGENCY FUNDS'!$A$1:$E$26</definedName>
    <definedName name="_xlnm.Print_Area" localSheetId="0">'Fy2006 BS'!$A$1:$I$48</definedName>
    <definedName name="_xlnm.Print_Area" localSheetId="6">'Trust Funds Cusotody Of Trea'!$A$1:$F$29</definedName>
    <definedName name="_xlnm.Print_Area" localSheetId="5">'TRUSTFUND LIBRARY'!$A$2:$F$52</definedName>
    <definedName name="_xlnm.Print_Titles" localSheetId="3">'# FY2006 Expense Report '!$1:$4</definedName>
    <definedName name="_xlnm.Print_Titles" localSheetId="2">'Fy2006  Stmt of Revenue'!$1:$4</definedName>
  </definedNames>
  <calcPr fullCalcOnLoad="1"/>
</workbook>
</file>

<file path=xl/sharedStrings.xml><?xml version="1.0" encoding="utf-8"?>
<sst xmlns="http://schemas.openxmlformats.org/spreadsheetml/2006/main" count="534" uniqueCount="470">
  <si>
    <t>Town of Ashby</t>
  </si>
  <si>
    <t>Combined Balance Sheet All fund Types &amp; Groups</t>
  </si>
  <si>
    <t>Assets</t>
  </si>
  <si>
    <t>Capital</t>
  </si>
  <si>
    <t>Projects</t>
  </si>
  <si>
    <t>Funds</t>
  </si>
  <si>
    <t xml:space="preserve">Group </t>
  </si>
  <si>
    <t>Cash &amp; Investments</t>
  </si>
  <si>
    <t>Receivables:</t>
  </si>
  <si>
    <t xml:space="preserve">   Real Estate Prior</t>
  </si>
  <si>
    <t xml:space="preserve">   Real Estate Current</t>
  </si>
  <si>
    <t xml:space="preserve">   Provisions for Abatements</t>
  </si>
  <si>
    <t xml:space="preserve">   Tax Liens Receivable</t>
  </si>
  <si>
    <t>Total Assets</t>
  </si>
  <si>
    <t>Total Liabilities</t>
  </si>
  <si>
    <t>Fund Equity</t>
  </si>
  <si>
    <t>Total Fund Equity</t>
  </si>
  <si>
    <t xml:space="preserve">Statement of Revenue, Budget vs Actual </t>
  </si>
  <si>
    <t>Motor Vehicle Excise</t>
  </si>
  <si>
    <t>Interest on Property Tax</t>
  </si>
  <si>
    <t>Interest on Tax Liens</t>
  </si>
  <si>
    <t>Interest on Motor Vehicle</t>
  </si>
  <si>
    <t>Building Permits</t>
  </si>
  <si>
    <t>Gas Permits</t>
  </si>
  <si>
    <t>Plumbing Permits</t>
  </si>
  <si>
    <t>Electrical Permits</t>
  </si>
  <si>
    <t>Selectmen</t>
  </si>
  <si>
    <t>Assessors</t>
  </si>
  <si>
    <t>Town Clerk</t>
  </si>
  <si>
    <t>INTEREST</t>
  </si>
  <si>
    <t>Planning Board</t>
  </si>
  <si>
    <t>Board of Appeals</t>
  </si>
  <si>
    <t>Police Department</t>
  </si>
  <si>
    <t xml:space="preserve">  Court Fines</t>
  </si>
  <si>
    <t>State Lottery</t>
  </si>
  <si>
    <t>Budget</t>
  </si>
  <si>
    <t>Actual</t>
  </si>
  <si>
    <t>Receipts</t>
  </si>
  <si>
    <t>Balance</t>
  </si>
  <si>
    <t>Special Revenue Funds</t>
  </si>
  <si>
    <t>Extended Polling Hours</t>
  </si>
  <si>
    <t>Conservation Wetland Act</t>
  </si>
  <si>
    <t>State Aid to Libraries</t>
  </si>
  <si>
    <t>Recycling Bins Grant</t>
  </si>
  <si>
    <t>Arts Lottery Council</t>
  </si>
  <si>
    <t>Allen Field Donations</t>
  </si>
  <si>
    <t>Septic Title V Grant</t>
  </si>
  <si>
    <t>Council on Aging Grant</t>
  </si>
  <si>
    <t>Expended</t>
  </si>
  <si>
    <t>Account</t>
  </si>
  <si>
    <t>Sumner Taylor School Fund</t>
  </si>
  <si>
    <t>Jesse Foster School Fund</t>
  </si>
  <si>
    <t>Roxanna Robbins Chapel Fund</t>
  </si>
  <si>
    <t>Stabilization Fund</t>
  </si>
  <si>
    <t>Cemetery Sale of Lots Fund</t>
  </si>
  <si>
    <t>Expense Category</t>
  </si>
  <si>
    <t xml:space="preserve">Original </t>
  </si>
  <si>
    <t>Revisions</t>
  </si>
  <si>
    <t xml:space="preserve">Budget </t>
  </si>
  <si>
    <t>Revised</t>
  </si>
  <si>
    <t xml:space="preserve">Actual </t>
  </si>
  <si>
    <t>%</t>
  </si>
  <si>
    <t>Exp</t>
  </si>
  <si>
    <t xml:space="preserve">   Personal Property Prior</t>
  </si>
  <si>
    <t xml:space="preserve">   Personal Property Current</t>
  </si>
  <si>
    <t>Withholdings</t>
  </si>
  <si>
    <t xml:space="preserve">   Due from Commonwealth</t>
  </si>
  <si>
    <t xml:space="preserve">Liabilities </t>
  </si>
  <si>
    <t xml:space="preserve">Total </t>
  </si>
  <si>
    <t>Admin &amp; Operations Expense</t>
  </si>
  <si>
    <t>Reserve Fund</t>
  </si>
  <si>
    <t>Town Accountant Salary</t>
  </si>
  <si>
    <t>Town Accountant Audit</t>
  </si>
  <si>
    <t>Assessor's Expense</t>
  </si>
  <si>
    <t>Treasurer's Salary</t>
  </si>
  <si>
    <t>Treasurer's Expense</t>
  </si>
  <si>
    <t>Collector's Salary</t>
  </si>
  <si>
    <t>Collector's Expense</t>
  </si>
  <si>
    <t>Assessors Map Maintenance</t>
  </si>
  <si>
    <t>Collector Software</t>
  </si>
  <si>
    <t>Town Clerk's Salary</t>
  </si>
  <si>
    <t>Conservation Commission</t>
  </si>
  <si>
    <t>Zoning Board Expense</t>
  </si>
  <si>
    <t>Mont Plan Comm Assessment</t>
  </si>
  <si>
    <t>Town Office Custodian</t>
  </si>
  <si>
    <t>Care of Town Clock</t>
  </si>
  <si>
    <t>Lyman Building Fuel</t>
  </si>
  <si>
    <t>Town Reports</t>
  </si>
  <si>
    <t>Police Patrolman Wages</t>
  </si>
  <si>
    <t>Fire Chief Salary</t>
  </si>
  <si>
    <t>Firefighters' Stipend</t>
  </si>
  <si>
    <t>Waste Oil Coordinator</t>
  </si>
  <si>
    <t>Fire Equipment Replacement</t>
  </si>
  <si>
    <t>Fire Station Fuel</t>
  </si>
  <si>
    <t>Waste Oil Expense</t>
  </si>
  <si>
    <t>Bldg/Zoning Insp Salary</t>
  </si>
  <si>
    <t>Bldg/Zoning Insp Expense</t>
  </si>
  <si>
    <t>Bldg/Zoning Insp Travel</t>
  </si>
  <si>
    <t>Plumbing/Gas Inspect Salary</t>
  </si>
  <si>
    <t>Plumbing/Gas Inspect Travel</t>
  </si>
  <si>
    <t>Electrical Insp Salary</t>
  </si>
  <si>
    <t>Electrical Insp Expense</t>
  </si>
  <si>
    <t>Electrical Insp Travel</t>
  </si>
  <si>
    <t>Insp of Animals Salary</t>
  </si>
  <si>
    <t>Insp of Animals Expense</t>
  </si>
  <si>
    <t>Dog Officer Salary</t>
  </si>
  <si>
    <t>Dog Officer Expense</t>
  </si>
  <si>
    <t>Tree Warden Expense</t>
  </si>
  <si>
    <t>Communication Wages</t>
  </si>
  <si>
    <t>Communication Expense</t>
  </si>
  <si>
    <t>EDUCATION</t>
  </si>
  <si>
    <t>Reg Voc Tech School Expense</t>
  </si>
  <si>
    <t>TOTAL EDUCATION</t>
  </si>
  <si>
    <t>PUBLIC WORKS AND FACILITIES</t>
  </si>
  <si>
    <t>Highway Foreman Salary</t>
  </si>
  <si>
    <t>Highway Regular Overtime</t>
  </si>
  <si>
    <t>Highway Road Maintenance</t>
  </si>
  <si>
    <t>Hwy Winter Operation Overtime</t>
  </si>
  <si>
    <t>Street Lights</t>
  </si>
  <si>
    <t>Cemetery Wages</t>
  </si>
  <si>
    <t>Cemetery Maintenance</t>
  </si>
  <si>
    <t>Highway Machinery Fund Exp</t>
  </si>
  <si>
    <t>Highway Barn Fuel</t>
  </si>
  <si>
    <t>HUMAN SERVICES</t>
  </si>
  <si>
    <t>Board of Health Expense</t>
  </si>
  <si>
    <t>Bd of Heath Members Salary</t>
  </si>
  <si>
    <t>Town Nurse Assessment</t>
  </si>
  <si>
    <t>Council on Aging</t>
  </si>
  <si>
    <t>Memorial Day</t>
  </si>
  <si>
    <t>CULTURE AND RECREATION</t>
  </si>
  <si>
    <t>Library Building</t>
  </si>
  <si>
    <t>Librarian Salary</t>
  </si>
  <si>
    <t>Library Books</t>
  </si>
  <si>
    <t>Library Bldg Fuel</t>
  </si>
  <si>
    <t>Band Concerts</t>
  </si>
  <si>
    <t>July 3rd Band Expense</t>
  </si>
  <si>
    <t>Temporary Loan Interest</t>
  </si>
  <si>
    <t>TOTAL DEBT SERVICE</t>
  </si>
  <si>
    <t>DEBT SERVICE</t>
  </si>
  <si>
    <t>RMV Non Renewal Surcharge</t>
  </si>
  <si>
    <t>Mont RTA Assessment</t>
  </si>
  <si>
    <t>Unemployment Compensation</t>
  </si>
  <si>
    <t>Group Insurance</t>
  </si>
  <si>
    <t>FICA</t>
  </si>
  <si>
    <t>Transfer to Stabilization</t>
  </si>
  <si>
    <t>GENERAL GOVERNMENT</t>
  </si>
  <si>
    <t>Tax Title Expense</t>
  </si>
  <si>
    <t>PROTECT  PERSONS &amp; PROPERTY</t>
  </si>
  <si>
    <t>Alcoholic Licenses</t>
  </si>
  <si>
    <t>Common Victualler</t>
  </si>
  <si>
    <t>Used Car License (II)</t>
  </si>
  <si>
    <t>Personal Property Taxes</t>
  </si>
  <si>
    <t>Junk Licenses (III)</t>
  </si>
  <si>
    <t>Cable TV Fees</t>
  </si>
  <si>
    <t>Tax Liens Redeemed</t>
  </si>
  <si>
    <t>Street Listings</t>
  </si>
  <si>
    <t>Zoning By-Laws</t>
  </si>
  <si>
    <t>Dog License Fees</t>
  </si>
  <si>
    <t>Business Certificates</t>
  </si>
  <si>
    <t>In Lieu of Taxes</t>
  </si>
  <si>
    <t xml:space="preserve">  Police F I D Cards</t>
  </si>
  <si>
    <t xml:space="preserve">  Police Photo ID Fee</t>
  </si>
  <si>
    <t xml:space="preserve">  Police Admin. Surcharge</t>
  </si>
  <si>
    <t xml:space="preserve">  Police Accident Reports</t>
  </si>
  <si>
    <t xml:space="preserve">  Police Misc. Receipts</t>
  </si>
  <si>
    <t xml:space="preserve">  Smoke Detectors</t>
  </si>
  <si>
    <t xml:space="preserve">  Fuel Storage</t>
  </si>
  <si>
    <t xml:space="preserve">  Oil &amp; Wood Burner Permits</t>
  </si>
  <si>
    <t xml:space="preserve">  Blasting Permits</t>
  </si>
  <si>
    <t xml:space="preserve">  Fire Misc. Receipts</t>
  </si>
  <si>
    <t xml:space="preserve">  Tank Removal Permits</t>
  </si>
  <si>
    <t>Nashoba Board of Health</t>
  </si>
  <si>
    <t>Fines - District Court</t>
  </si>
  <si>
    <t>St. Rec. State Owned Land</t>
  </si>
  <si>
    <t>Earnings of Investments</t>
  </si>
  <si>
    <t>Permits - Other</t>
  </si>
  <si>
    <t>St. Rec Abate for Elderly</t>
  </si>
  <si>
    <t>TAXES</t>
  </si>
  <si>
    <t>LICENSES &amp; PERMITS</t>
  </si>
  <si>
    <t>OTHER DEPARTMENTAL</t>
  </si>
  <si>
    <t>STATE &amp; FEDERAL RECEIPTS</t>
  </si>
  <si>
    <t>TOTAL REVENUES</t>
  </si>
  <si>
    <t>REFUNDS &amp; MISC. RECEIPTS</t>
  </si>
  <si>
    <t>ENCUMBERED</t>
  </si>
  <si>
    <t>Police Chief Salary</t>
  </si>
  <si>
    <t>Veterans Agent Salary</t>
  </si>
  <si>
    <t>Veterans Agent Expense</t>
  </si>
  <si>
    <t>Veterans Benefit Expense</t>
  </si>
  <si>
    <t>Air Pollution Assessment</t>
  </si>
  <si>
    <t>PUBLIC SAFETY</t>
  </si>
  <si>
    <t xml:space="preserve">  Ambulance Rec. Abatements</t>
  </si>
  <si>
    <t xml:space="preserve"> </t>
  </si>
  <si>
    <t xml:space="preserve">   Hearings</t>
  </si>
  <si>
    <t xml:space="preserve">   Zoning Variances</t>
  </si>
  <si>
    <t xml:space="preserve">  Town Clerk Misc. Receipts</t>
  </si>
  <si>
    <t xml:space="preserve">  Dog License Fines</t>
  </si>
  <si>
    <t xml:space="preserve">  Assessors Misc. Other Receipt</t>
  </si>
  <si>
    <t xml:space="preserve">  Misc. Receipts Selectman</t>
  </si>
  <si>
    <t>Fire Department</t>
  </si>
  <si>
    <t>Cama Expense</t>
  </si>
  <si>
    <t>Town Clerk's Expense</t>
  </si>
  <si>
    <t>Police Expense</t>
  </si>
  <si>
    <t>Fire Expense</t>
  </si>
  <si>
    <t>Plumbing/Gas Inspect Expense</t>
  </si>
  <si>
    <t>MISCELLANEOUS Expense</t>
  </si>
  <si>
    <t>TOTAL Expense:</t>
  </si>
  <si>
    <t>Moderator's Expense</t>
  </si>
  <si>
    <t>Town Accountant Expense</t>
  </si>
  <si>
    <t>Town Office Maintenance Expense</t>
  </si>
  <si>
    <t>Right to Know Coordinator</t>
  </si>
  <si>
    <t>Town Common Tree Donations</t>
  </si>
  <si>
    <t>Unpaid Bills</t>
  </si>
  <si>
    <t>Legal Counsel  Services</t>
  </si>
  <si>
    <t>Police Station Bldg Maint</t>
  </si>
  <si>
    <t>Land Acquisition Donations</t>
  </si>
  <si>
    <t>Treasurer</t>
  </si>
  <si>
    <t>Subtotal</t>
  </si>
  <si>
    <t>Real Estate Taxes</t>
  </si>
  <si>
    <t>DUE TO COMM SALES TAX</t>
  </si>
  <si>
    <t>BID DEPOSIT</t>
  </si>
  <si>
    <t>OTHER AGENCY</t>
  </si>
  <si>
    <t>DUE TO COMM FISH /GAME</t>
  </si>
  <si>
    <t>DUE TO TOWN CLERK</t>
  </si>
  <si>
    <t>TOTAL</t>
  </si>
  <si>
    <t>ZBA INDUST COMM &amp; ELECTRIC</t>
  </si>
  <si>
    <t>POLICE SPECIAL DETAIL</t>
  </si>
  <si>
    <t>Agency Funds</t>
  </si>
  <si>
    <t>Non - Expendable Library Trust Funds</t>
  </si>
  <si>
    <t>Library Group Trust</t>
  </si>
  <si>
    <t>Alonzo Carr Trust</t>
  </si>
  <si>
    <t>Dr. Haskell Trust Fund</t>
  </si>
  <si>
    <t>Freida Lyman Library</t>
  </si>
  <si>
    <t>Freida Lyman School</t>
  </si>
  <si>
    <t>Ruth Brooks Trust Fund</t>
  </si>
  <si>
    <t>Ashby Alumni Trust</t>
  </si>
  <si>
    <t>AAW Locke Trust</t>
  </si>
  <si>
    <t>Edward &amp; Barbara Lyman Trust</t>
  </si>
  <si>
    <t>Todd Wright Memorial Fund</t>
  </si>
  <si>
    <t>Francis Martson school</t>
  </si>
  <si>
    <t>Francis Martson General</t>
  </si>
  <si>
    <t>Bank North Marston Francis School</t>
  </si>
  <si>
    <t>Bank North Marston Francis Gen</t>
  </si>
  <si>
    <t>Total Non Exp. Trust Funds</t>
  </si>
  <si>
    <t>Library Expendable Trust Funds</t>
  </si>
  <si>
    <t>Total Expendable Trust Funds</t>
  </si>
  <si>
    <t xml:space="preserve">Barbara Lyman Memorial </t>
  </si>
  <si>
    <t>Edward Connor Memorial</t>
  </si>
  <si>
    <t>General Library Memorial</t>
  </si>
  <si>
    <t>Trustee for Francis Marston</t>
  </si>
  <si>
    <t>Expendable Memorial Funds</t>
  </si>
  <si>
    <t>EMT Stipend</t>
  </si>
  <si>
    <t>Landfill Operations</t>
  </si>
  <si>
    <t>MBTA Trans Assessment</t>
  </si>
  <si>
    <t>CMVI Fines</t>
  </si>
  <si>
    <t>St. Rec Abate for Surviving Spouse</t>
  </si>
  <si>
    <t xml:space="preserve">   Tax Collector Misc. </t>
  </si>
  <si>
    <t xml:space="preserve">   Treasurer Misc.</t>
  </si>
  <si>
    <t>EMS</t>
  </si>
  <si>
    <t>DUE TO TAX COLLECTOR</t>
  </si>
  <si>
    <t>DUE TO COMM FIREARMS</t>
  </si>
  <si>
    <t>Landfill Operations/Monitor</t>
  </si>
  <si>
    <t>Allen Field Playground Donations</t>
  </si>
  <si>
    <t>Cemetery Perpetual Care Principal</t>
  </si>
  <si>
    <t>Cemetery Perpetual Care Interest</t>
  </si>
  <si>
    <t>ZBA ESCROW SBA II</t>
  </si>
  <si>
    <t>ZBA Tower Ventures II</t>
  </si>
  <si>
    <t xml:space="preserve">   Planning Board A.N.R Fees</t>
  </si>
  <si>
    <t xml:space="preserve">   Planning Board Site Plan Review</t>
  </si>
  <si>
    <t>OTHER FINANCING SOURCES</t>
  </si>
  <si>
    <t>Tax Collector</t>
  </si>
  <si>
    <t>Reg. Motor Veh. Fees</t>
  </si>
  <si>
    <t>E-911 Expenses</t>
  </si>
  <si>
    <t>Municipal Building Repair</t>
  </si>
  <si>
    <t>EMS  ALS Charges &amp;  Fees</t>
  </si>
  <si>
    <t>Sumner Taylor School Fund Principal</t>
  </si>
  <si>
    <t xml:space="preserve">   Total Non-Expendable Trust Funds</t>
  </si>
  <si>
    <t xml:space="preserve">  Contract Fee - Comm Tower</t>
  </si>
  <si>
    <t>DUE TO ASST TOWN CLERK</t>
  </si>
  <si>
    <t>Fire Public Safety Grant</t>
  </si>
  <si>
    <t>Police Dept Donation</t>
  </si>
  <si>
    <t>BOH Technical Assist Grant</t>
  </si>
  <si>
    <t>Garden Club Donations</t>
  </si>
  <si>
    <t>Receipts/</t>
  </si>
  <si>
    <t>Trans In</t>
  </si>
  <si>
    <t>Expended/</t>
  </si>
  <si>
    <t>Trans Out</t>
  </si>
  <si>
    <t>Open Space Land Aquis Trust Fund</t>
  </si>
  <si>
    <t>Samuel P Gates School Fund</t>
  </si>
  <si>
    <t>DUE TO DEPUTY COLLECTOR</t>
  </si>
  <si>
    <t>Professional Assessor</t>
  </si>
  <si>
    <t>Insurance-Liab, P&amp;C, F</t>
  </si>
  <si>
    <t>EMT Wages</t>
  </si>
  <si>
    <t>Emergency Management Exp</t>
  </si>
  <si>
    <t>Bd of Health Chairman Salary</t>
  </si>
  <si>
    <t>Allen Field Expense</t>
  </si>
  <si>
    <t>Town Common Expense</t>
  </si>
  <si>
    <t>Middlesex Retirement System</t>
  </si>
  <si>
    <t>Pole Petition Fee</t>
  </si>
  <si>
    <t>Total Trust Funds in Custody of Treasurer</t>
  </si>
  <si>
    <t>Trust Funds in Custody of Library Trustees</t>
  </si>
  <si>
    <t>Total Trust Funds in Custody of Library Trustees</t>
  </si>
  <si>
    <t>Funds Held in  Custody of Banknorth Trustee Francis Marston</t>
  </si>
  <si>
    <t>Total Funds Held Banknorth</t>
  </si>
  <si>
    <t>OVER/(UNDER) Budget</t>
  </si>
  <si>
    <t>Fire Dept Donations</t>
  </si>
  <si>
    <t>Insurance Receipts Payable</t>
  </si>
  <si>
    <t>PLANNING BRD - Bayberry II</t>
  </si>
  <si>
    <t xml:space="preserve">   Tax Forclosures</t>
  </si>
  <si>
    <t>Cash Variance</t>
  </si>
  <si>
    <t xml:space="preserve">Enterprise </t>
  </si>
  <si>
    <t xml:space="preserve">Capital </t>
  </si>
  <si>
    <t>Project</t>
  </si>
  <si>
    <t>Town Office Clerical Wages</t>
  </si>
  <si>
    <t>Public Records Preservation</t>
  </si>
  <si>
    <t>Technology &amp; Systems</t>
  </si>
  <si>
    <t>Water Holes and Hydrant</t>
  </si>
  <si>
    <t>EMT Expense</t>
  </si>
  <si>
    <t>Tree Warden Stipend</t>
  </si>
  <si>
    <t>Communication Director Stipend</t>
  </si>
  <si>
    <t>Library Custodial Svs</t>
  </si>
  <si>
    <t>Supplimental Real Estate Tax</t>
  </si>
  <si>
    <t>Bulky Waste Day</t>
  </si>
  <si>
    <t>St. Rec Forest Products Trust</t>
  </si>
  <si>
    <t>St. Rec Other</t>
  </si>
  <si>
    <t xml:space="preserve">   Other Receivable</t>
  </si>
  <si>
    <t>(Library)</t>
  </si>
  <si>
    <t>Landfill Closure</t>
  </si>
  <si>
    <t>CAPITAL PROJECTS FUNDS</t>
  </si>
  <si>
    <t>STATE GRANTS</t>
  </si>
  <si>
    <t>OTHER SPECIAL REVENUE</t>
  </si>
  <si>
    <t xml:space="preserve">Library Expansion </t>
  </si>
  <si>
    <t>TOTAL STATE GRANTS</t>
  </si>
  <si>
    <t>TOTAL OTHER SPECIAL REVENUE</t>
  </si>
  <si>
    <t>TOTAL CAPTIAL PROJECTS</t>
  </si>
  <si>
    <t>TOTAL ALL SPECIAL REVENUE</t>
  </si>
  <si>
    <t>June 30, 2006</t>
  </si>
  <si>
    <t>Warrants &amp; Payroll Payable</t>
  </si>
  <si>
    <t>Petty Cash</t>
  </si>
  <si>
    <t>Urban Forestry Grant</t>
  </si>
  <si>
    <t>Police Community Policing FY06</t>
  </si>
  <si>
    <t>EOP Police Detail Equip Grant</t>
  </si>
  <si>
    <t>July 1, 2005 - June 30, 2006</t>
  </si>
  <si>
    <t xml:space="preserve">  Fire Reports</t>
  </si>
  <si>
    <t>Compost Bin Sales</t>
  </si>
  <si>
    <t>Forest Products/Stump Tax</t>
  </si>
  <si>
    <t>Burial Fees</t>
  </si>
  <si>
    <t>Transfer from Trust Funds</t>
  </si>
  <si>
    <t>FY2006 Expense Report (All Entries)- General Fund</t>
  </si>
  <si>
    <t>Hwy Pavement Preservation</t>
  </si>
  <si>
    <t>a#24 Land Use Co-ordinator</t>
  </si>
  <si>
    <t>Police Station Fuel/Electric</t>
  </si>
  <si>
    <t>Highway Department Expense</t>
  </si>
  <si>
    <t>Transfer to Capital Project</t>
  </si>
  <si>
    <t>Assessor Clerical Wages</t>
  </si>
  <si>
    <t>Fund</t>
  </si>
  <si>
    <t>Transferred</t>
  </si>
  <si>
    <t xml:space="preserve">Interest </t>
  </si>
  <si>
    <t>Earned</t>
  </si>
  <si>
    <t>Due to General Fund (Sale of lots)</t>
  </si>
  <si>
    <t>John Forbes Memorial Clock Fund</t>
  </si>
  <si>
    <t>ABANDONED PROPERTY (tailings)</t>
  </si>
  <si>
    <t>DUE TO TAX COLLECTOR (new)</t>
  </si>
  <si>
    <t>Revenue Category</t>
  </si>
  <si>
    <t>Emergency Reserve</t>
  </si>
  <si>
    <t>Salary and Wages</t>
  </si>
  <si>
    <t>General Operating Exp</t>
  </si>
  <si>
    <t>Trash Disposal Exp</t>
  </si>
  <si>
    <t>Trucking Services</t>
  </si>
  <si>
    <t>Total Expenses RCTS</t>
  </si>
  <si>
    <t>Recyclable Fees</t>
  </si>
  <si>
    <t>Hauler Fees</t>
  </si>
  <si>
    <t>Trash Disposal Fees</t>
  </si>
  <si>
    <t>Recyclable Sales</t>
  </si>
  <si>
    <t>Interest Earned</t>
  </si>
  <si>
    <t>Misc. Revenue</t>
  </si>
  <si>
    <t>Expended/Received</t>
  </si>
  <si>
    <t>Total Revenue RCTS</t>
  </si>
  <si>
    <t xml:space="preserve">Local Preparedness Grant </t>
  </si>
  <si>
    <t>Public Safety Architecture/Engineering</t>
  </si>
  <si>
    <t>Exp/Trans</t>
  </si>
  <si>
    <t>Haz Waste Coordinator Stipend</t>
  </si>
  <si>
    <t>A#13 Hwy Bridge Maint</t>
  </si>
  <si>
    <t xml:space="preserve">Finance Committee Exp </t>
  </si>
  <si>
    <t>Asst  Town Clerk Wages</t>
  </si>
  <si>
    <t>Election &amp; Reg  Expense</t>
  </si>
  <si>
    <t>Planning Bd  Expense</t>
  </si>
  <si>
    <t>Mun  Grounds Maint  Wa</t>
  </si>
  <si>
    <t xml:space="preserve">Fire Safety Equip </t>
  </si>
  <si>
    <t>Highway Supt  Salary</t>
  </si>
  <si>
    <t>Library Misc  Repair &amp; Supply</t>
  </si>
  <si>
    <t>Historical Comm  Expense</t>
  </si>
  <si>
    <t>Workers Comp  Insurance</t>
  </si>
  <si>
    <t>Firefighters'  Wages</t>
  </si>
  <si>
    <t>Public Records Pres</t>
  </si>
  <si>
    <t xml:space="preserve">Municipal Blds Rep </t>
  </si>
  <si>
    <t xml:space="preserve">Fire Water Hole </t>
  </si>
  <si>
    <t xml:space="preserve">Hwy Road Maint  Exp </t>
  </si>
  <si>
    <t xml:space="preserve">A#4 Council on Aging Exp </t>
  </si>
  <si>
    <t xml:space="preserve">Library Building </t>
  </si>
  <si>
    <t xml:space="preserve">A#11/12 Libr  Renov </t>
  </si>
  <si>
    <t xml:space="preserve">A#13 Town Comm Exp </t>
  </si>
  <si>
    <t xml:space="preserve">A#10 Tennis Court Exp  </t>
  </si>
  <si>
    <t xml:space="preserve">FY05 Tennis Court Exp  </t>
  </si>
  <si>
    <t>Tennis Court Expense</t>
  </si>
  <si>
    <t>Hwy Expense</t>
  </si>
  <si>
    <t>Town Administrator Salary</t>
  </si>
  <si>
    <t>NMRSD Reg School Assessment</t>
  </si>
  <si>
    <t>NMRSD  Reg  School Transportation</t>
  </si>
  <si>
    <t>NMRSD Debt Service</t>
  </si>
  <si>
    <t>A#15 Highway Dump Truck</t>
  </si>
  <si>
    <t>Hwy Pavement Pres  Materials</t>
  </si>
  <si>
    <t>Hwy Resurfac &amp; Treat Materials</t>
  </si>
  <si>
    <t>Highway Winter Operation Expense</t>
  </si>
  <si>
    <t>Hazardous Waste Day Exp</t>
  </si>
  <si>
    <t>Nashoba Board of Heath Assessment</t>
  </si>
  <si>
    <t>Tennis Court Maintenance</t>
  </si>
  <si>
    <t>Historical Dist  Commission</t>
  </si>
  <si>
    <t>FY2006 Expense &amp; Revenue Report</t>
  </si>
  <si>
    <t xml:space="preserve"> Recycling Center Transfer Station Enterprise Fund</t>
  </si>
  <si>
    <t>Recycling Expense</t>
  </si>
  <si>
    <t>Capital Exp &amp; Startup Enc</t>
  </si>
  <si>
    <t>Chapter 90 Highway</t>
  </si>
  <si>
    <t>Stabilization - FB Reserve for Exp Library</t>
  </si>
  <si>
    <t>Total</t>
  </si>
  <si>
    <t>Trust Funds in Custody of Treasurer: July 1, 2005 - June 30, 2006</t>
  </si>
  <si>
    <t>Non-Expend Trust Funds</t>
  </si>
  <si>
    <t>Expendable Trust Funds</t>
  </si>
  <si>
    <t xml:space="preserve">   Def Rev. Ambulance</t>
  </si>
  <si>
    <t xml:space="preserve">General </t>
  </si>
  <si>
    <t>Unresd Fund Balance</t>
  </si>
  <si>
    <t xml:space="preserve">Res for Expenditures </t>
  </si>
  <si>
    <t>Res for Special Purposes</t>
  </si>
  <si>
    <t>Res for Encumbrances</t>
  </si>
  <si>
    <t xml:space="preserve">   Def Rev Property Tax</t>
  </si>
  <si>
    <t xml:space="preserve">   Def Rev Tax Forclosure</t>
  </si>
  <si>
    <t xml:space="preserve">   Def Rev Other Tax</t>
  </si>
  <si>
    <t xml:space="preserve">   Def Rev Tax Liens</t>
  </si>
  <si>
    <t xml:space="preserve">   Def Rev Intergov</t>
  </si>
  <si>
    <t xml:space="preserve">   Def Rev Motor Veh Excise</t>
  </si>
  <si>
    <t xml:space="preserve">   Motor Veh Excise Prior</t>
  </si>
  <si>
    <t xml:space="preserve">   Motor Veh Excise Current</t>
  </si>
  <si>
    <t xml:space="preserve">   Dept Receivable Ambul</t>
  </si>
  <si>
    <t>Res for Approp Deficit</t>
  </si>
  <si>
    <t>Total Liab &amp; Fund Equity</t>
  </si>
  <si>
    <t>Spec</t>
  </si>
  <si>
    <t>Rev</t>
  </si>
  <si>
    <t>Close)</t>
  </si>
  <si>
    <t xml:space="preserve">(Landfill </t>
  </si>
  <si>
    <t>(Pub Safety</t>
  </si>
  <si>
    <t>Building)</t>
  </si>
  <si>
    <t>Transfer</t>
  </si>
  <si>
    <t>Recycle/</t>
  </si>
  <si>
    <t>Trust/</t>
  </si>
  <si>
    <t>Agency</t>
  </si>
  <si>
    <t>Out/In</t>
  </si>
  <si>
    <t>TOTAL MISC EXP</t>
  </si>
  <si>
    <t>TTL GENL GOVERN</t>
  </si>
  <si>
    <t>Election &amp; Reg  Stipend</t>
  </si>
  <si>
    <t>Town Clerk Dog Lic Expense</t>
  </si>
  <si>
    <t>EMS Director Salary</t>
  </si>
  <si>
    <t>EMS Lost Time Wages</t>
  </si>
  <si>
    <t>TTL PROTECT  PERSONS &amp; PROP</t>
  </si>
  <si>
    <t>A#20 Cemetery Equip &amp; Storage</t>
  </si>
  <si>
    <t>TTL PUB WORKS AND FACL</t>
  </si>
  <si>
    <t>TOTAL HUMAN SERV</t>
  </si>
  <si>
    <t>TTL CULTURE - REC</t>
  </si>
  <si>
    <t>INTERGOV EXP</t>
  </si>
  <si>
    <t>TTL INTERGOV EXP</t>
  </si>
  <si>
    <t>Retirement Contrib  To State</t>
  </si>
  <si>
    <t>Hwy Resurface &amp; Treatment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</si>
</sst>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;\-0;;@\ "/>
    <numFmt numFmtId="167" formatCode="0.00_);\(0.00\)"/>
    <numFmt numFmtId="168" formatCode="0.000"/>
    <numFmt numFmtId="169" formatCode="mmmm\ d\,\ yyyy"/>
    <numFmt numFmtId="170" formatCode="0.0%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u val="doubleAccounting"/>
      <sz val="10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Arial"/>
      <family val="0"/>
    </font>
    <font>
      <b/>
      <sz val="9.5"/>
      <name val="Arial"/>
      <family val="2"/>
    </font>
    <font>
      <i/>
      <sz val="9.5"/>
      <name val="Times New Roman"/>
      <family val="1"/>
    </font>
    <font>
      <b/>
      <u val="doubleAccounting"/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0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"/>
    </xf>
    <xf numFmtId="43" fontId="5" fillId="0" borderId="0" xfId="15" applyFont="1" applyAlignment="1">
      <alignment/>
    </xf>
    <xf numFmtId="3" fontId="5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" fontId="5" fillId="0" borderId="0" xfId="15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4" fontId="11" fillId="0" borderId="0" xfId="17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4" fontId="8" fillId="0" borderId="0" xfId="17" applyFont="1" applyAlignment="1">
      <alignment/>
    </xf>
    <xf numFmtId="4" fontId="8" fillId="0" borderId="0" xfId="15" applyNumberFormat="1" applyFont="1" applyAlignment="1">
      <alignment/>
    </xf>
    <xf numFmtId="44" fontId="9" fillId="0" borderId="0" xfId="17" applyFont="1" applyAlignment="1">
      <alignment/>
    </xf>
    <xf numFmtId="44" fontId="9" fillId="0" borderId="0" xfId="17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4" fontId="4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15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9" fontId="5" fillId="0" borderId="0" xfId="0" applyNumberFormat="1" applyFont="1" applyAlignment="1">
      <alignment horizontal="centerContinuous"/>
    </xf>
    <xf numFmtId="0" fontId="6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39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6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39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6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17" applyNumberFormat="1" applyFont="1" applyFill="1" applyBorder="1" applyAlignment="1">
      <alignment/>
    </xf>
    <xf numFmtId="3" fontId="17" fillId="0" borderId="2" xfId="17" applyNumberFormat="1" applyFont="1" applyFill="1" applyBorder="1" applyAlignment="1">
      <alignment horizontal="center"/>
    </xf>
    <xf numFmtId="0" fontId="16" fillId="0" borderId="7" xfId="0" applyFont="1" applyBorder="1" applyAlignment="1">
      <alignment/>
    </xf>
    <xf numFmtId="3" fontId="5" fillId="0" borderId="7" xfId="17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9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9" fontId="5" fillId="0" borderId="8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6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9" fontId="18" fillId="0" borderId="5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9" fontId="8" fillId="0" borderId="2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5" fillId="0" borderId="2" xfId="0" applyNumberFormat="1" applyFont="1" applyBorder="1" applyAlignment="1">
      <alignment/>
    </xf>
    <xf numFmtId="44" fontId="5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9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4" fontId="5" fillId="0" borderId="11" xfId="15" applyNumberFormat="1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3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39" fontId="20" fillId="0" borderId="0" xfId="0" applyNumberFormat="1" applyFont="1" applyAlignment="1">
      <alignment/>
    </xf>
    <xf numFmtId="39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39" fontId="21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9" fontId="5" fillId="0" borderId="2" xfId="0" applyNumberFormat="1" applyFont="1" applyBorder="1" applyAlignment="1">
      <alignment horizontal="centerContinuous"/>
    </xf>
    <xf numFmtId="39" fontId="7" fillId="0" borderId="2" xfId="0" applyNumberFormat="1" applyFont="1" applyBorder="1" applyAlignment="1">
      <alignment/>
    </xf>
    <xf numFmtId="40" fontId="7" fillId="0" borderId="2" xfId="0" applyNumberFormat="1" applyFont="1" applyBorder="1" applyAlignment="1">
      <alignment/>
    </xf>
    <xf numFmtId="40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40" fontId="5" fillId="0" borderId="2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0" fontId="5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5" fillId="0" borderId="2" xfId="15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9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44" fontId="10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Continuous"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" fontId="12" fillId="0" borderId="2" xfId="17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22.00390625" style="0" customWidth="1"/>
    <col min="2" max="2" width="8.28125" style="0" customWidth="1"/>
    <col min="3" max="3" width="7.7109375" style="0" customWidth="1"/>
    <col min="4" max="4" width="9.421875" style="0" customWidth="1"/>
    <col min="5" max="5" width="8.421875" style="0" customWidth="1"/>
    <col min="6" max="6" width="11.140625" style="0" customWidth="1"/>
    <col min="7" max="7" width="10.57421875" style="0" customWidth="1"/>
    <col min="8" max="8" width="7.8515625" style="0" customWidth="1"/>
    <col min="9" max="9" width="10.28125" style="0" customWidth="1"/>
    <col min="10" max="10" width="11.00390625" style="0" bestFit="1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335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20" t="s">
        <v>2</v>
      </c>
      <c r="B5" s="20" t="s">
        <v>428</v>
      </c>
      <c r="C5" s="20" t="s">
        <v>444</v>
      </c>
      <c r="D5" s="20" t="s">
        <v>3</v>
      </c>
      <c r="E5" s="20" t="s">
        <v>310</v>
      </c>
      <c r="F5" s="20" t="s">
        <v>310</v>
      </c>
      <c r="G5" s="20" t="s">
        <v>309</v>
      </c>
      <c r="H5" s="20" t="s">
        <v>452</v>
      </c>
      <c r="I5" s="20" t="s">
        <v>6</v>
      </c>
    </row>
    <row r="6" spans="1:9" ht="12.75">
      <c r="A6" s="14"/>
      <c r="B6" s="20" t="s">
        <v>354</v>
      </c>
      <c r="C6" s="20" t="s">
        <v>445</v>
      </c>
      <c r="D6" s="20" t="s">
        <v>4</v>
      </c>
      <c r="E6" s="20" t="s">
        <v>311</v>
      </c>
      <c r="F6" s="20" t="s">
        <v>311</v>
      </c>
      <c r="G6" s="20" t="s">
        <v>354</v>
      </c>
      <c r="H6" s="20" t="s">
        <v>453</v>
      </c>
      <c r="I6" s="20" t="s">
        <v>68</v>
      </c>
    </row>
    <row r="7" spans="1:12" ht="12.75">
      <c r="A7" s="14"/>
      <c r="B7" s="20"/>
      <c r="C7" s="20"/>
      <c r="D7" s="20" t="s">
        <v>447</v>
      </c>
      <c r="E7" s="20" t="s">
        <v>325</v>
      </c>
      <c r="F7" s="20" t="s">
        <v>448</v>
      </c>
      <c r="G7" s="20" t="s">
        <v>451</v>
      </c>
      <c r="H7" s="20" t="s">
        <v>5</v>
      </c>
      <c r="I7" s="20"/>
      <c r="J7" s="2"/>
      <c r="K7" s="2"/>
      <c r="L7" s="2"/>
    </row>
    <row r="8" spans="1:12" ht="12.75">
      <c r="A8" s="14"/>
      <c r="B8" s="20"/>
      <c r="C8" s="20"/>
      <c r="D8" s="20" t="s">
        <v>446</v>
      </c>
      <c r="E8" s="20"/>
      <c r="F8" s="20" t="s">
        <v>449</v>
      </c>
      <c r="G8" s="20" t="s">
        <v>450</v>
      </c>
      <c r="I8" s="20"/>
      <c r="J8" s="2"/>
      <c r="K8" s="2"/>
      <c r="L8" s="2"/>
    </row>
    <row r="9" spans="1:12" ht="12.75">
      <c r="A9" s="14" t="s">
        <v>7</v>
      </c>
      <c r="B9" s="22">
        <v>565647.67</v>
      </c>
      <c r="C9" s="22">
        <f>109789.66-9275.69</f>
        <v>100513.97</v>
      </c>
      <c r="D9" s="22">
        <v>30275.5</v>
      </c>
      <c r="E9" s="22">
        <v>359771.96</v>
      </c>
      <c r="F9" s="22">
        <v>38000</v>
      </c>
      <c r="G9" s="22">
        <v>29775.58</v>
      </c>
      <c r="H9" s="22">
        <f>98790.5+308126.5+18778.09+459420.38+12036.15</f>
        <v>897151.62</v>
      </c>
      <c r="I9" s="22">
        <f aca="true" t="shared" si="0" ref="I9:I31">SUM(B9:H9)</f>
        <v>2021136.3000000003</v>
      </c>
      <c r="J9" s="2"/>
      <c r="K9" s="2"/>
      <c r="L9" s="2"/>
    </row>
    <row r="10" spans="1:12" ht="12.75">
      <c r="A10" s="14" t="s">
        <v>308</v>
      </c>
      <c r="B10" s="22">
        <v>453.7</v>
      </c>
      <c r="C10" s="22"/>
      <c r="D10" s="22"/>
      <c r="E10" s="22"/>
      <c r="F10" s="22"/>
      <c r="G10" s="22"/>
      <c r="H10" s="22"/>
      <c r="I10" s="22">
        <f t="shared" si="0"/>
        <v>453.7</v>
      </c>
      <c r="J10" s="2"/>
      <c r="K10" s="2"/>
      <c r="L10" s="2"/>
    </row>
    <row r="11" spans="1:12" ht="12.75">
      <c r="A11" s="14" t="s">
        <v>337</v>
      </c>
      <c r="B11" s="22">
        <v>1.4</v>
      </c>
      <c r="C11" s="22"/>
      <c r="D11" s="22"/>
      <c r="E11" s="22"/>
      <c r="F11" s="22"/>
      <c r="G11" s="22"/>
      <c r="H11" s="22"/>
      <c r="I11" s="22"/>
      <c r="J11" s="2"/>
      <c r="K11" s="2"/>
      <c r="L11" s="2"/>
    </row>
    <row r="12" spans="1:12" ht="13.5" customHeight="1">
      <c r="A12" s="25" t="s">
        <v>8</v>
      </c>
      <c r="B12" s="22"/>
      <c r="C12" s="22"/>
      <c r="D12" s="22"/>
      <c r="E12" s="22"/>
      <c r="F12" s="22"/>
      <c r="G12" s="22"/>
      <c r="H12" s="22"/>
      <c r="I12" s="22">
        <f t="shared" si="0"/>
        <v>0</v>
      </c>
      <c r="J12" s="2"/>
      <c r="K12" s="2"/>
      <c r="L12" s="2"/>
    </row>
    <row r="13" spans="1:12" ht="12.75">
      <c r="A13" s="14" t="s">
        <v>63</v>
      </c>
      <c r="B13" s="22">
        <f>13.39+53.92+77.96</f>
        <v>145.26999999999998</v>
      </c>
      <c r="C13" s="22"/>
      <c r="D13" s="22"/>
      <c r="E13" s="22"/>
      <c r="F13" s="22"/>
      <c r="G13" s="22"/>
      <c r="H13" s="22"/>
      <c r="I13" s="22">
        <f t="shared" si="0"/>
        <v>145.26999999999998</v>
      </c>
      <c r="J13" s="2"/>
      <c r="K13" s="2"/>
      <c r="L13" s="2"/>
    </row>
    <row r="14" spans="1:12" ht="12.75">
      <c r="A14" s="14" t="s">
        <v>64</v>
      </c>
      <c r="B14" s="22">
        <v>786.24</v>
      </c>
      <c r="C14" s="22"/>
      <c r="D14" s="22"/>
      <c r="E14" s="22"/>
      <c r="F14" s="22"/>
      <c r="G14" s="22"/>
      <c r="H14" s="22"/>
      <c r="I14" s="22">
        <f t="shared" si="0"/>
        <v>786.24</v>
      </c>
      <c r="J14" s="2"/>
      <c r="K14" s="2"/>
      <c r="L14" s="2"/>
    </row>
    <row r="15" spans="1:12" ht="12.75">
      <c r="A15" s="14" t="s">
        <v>9</v>
      </c>
      <c r="B15" s="22">
        <f>1339.24-89.21</f>
        <v>1250.03</v>
      </c>
      <c r="C15" s="22"/>
      <c r="D15" s="22"/>
      <c r="E15" s="22"/>
      <c r="F15" s="22"/>
      <c r="G15" s="22"/>
      <c r="H15" s="22"/>
      <c r="I15" s="22">
        <f t="shared" si="0"/>
        <v>1250.03</v>
      </c>
      <c r="J15" s="2"/>
      <c r="K15" s="2"/>
      <c r="L15" s="2"/>
    </row>
    <row r="16" spans="1:12" ht="12.75">
      <c r="A16" s="14" t="s">
        <v>10</v>
      </c>
      <c r="B16" s="22">
        <v>63751.19</v>
      </c>
      <c r="C16" s="22"/>
      <c r="D16" s="22"/>
      <c r="E16" s="22"/>
      <c r="F16" s="22"/>
      <c r="G16" s="22"/>
      <c r="H16" s="22"/>
      <c r="I16" s="22">
        <f t="shared" si="0"/>
        <v>63751.19</v>
      </c>
      <c r="J16" s="2"/>
      <c r="K16" s="2"/>
      <c r="L16" s="2"/>
    </row>
    <row r="17" spans="1:12" ht="12.75">
      <c r="A17" s="14" t="s">
        <v>11</v>
      </c>
      <c r="B17" s="22">
        <f>-2692.8-27598.36-81838.96-14540.95-6328.18</f>
        <v>-132999.25</v>
      </c>
      <c r="C17" s="22"/>
      <c r="D17" s="22"/>
      <c r="E17" s="22"/>
      <c r="F17" s="22"/>
      <c r="G17" s="22"/>
      <c r="H17" s="22"/>
      <c r="I17" s="22">
        <f t="shared" si="0"/>
        <v>-132999.25</v>
      </c>
      <c r="J17" s="2"/>
      <c r="K17" s="2"/>
      <c r="L17" s="2"/>
    </row>
    <row r="18" spans="1:12" ht="12.75">
      <c r="A18" s="14" t="s">
        <v>12</v>
      </c>
      <c r="B18" s="22">
        <v>209150.73</v>
      </c>
      <c r="C18" s="22"/>
      <c r="D18" s="22"/>
      <c r="E18" s="22"/>
      <c r="F18" s="22"/>
      <c r="G18" s="22"/>
      <c r="H18" s="22"/>
      <c r="I18" s="22">
        <f t="shared" si="0"/>
        <v>209150.73</v>
      </c>
      <c r="J18" s="2"/>
      <c r="K18" s="2"/>
      <c r="L18" s="2"/>
    </row>
    <row r="19" spans="1:12" ht="12.75">
      <c r="A19" s="14" t="s">
        <v>307</v>
      </c>
      <c r="B19" s="22">
        <v>25853.77</v>
      </c>
      <c r="C19" s="22"/>
      <c r="D19" s="22"/>
      <c r="E19" s="22"/>
      <c r="F19" s="22"/>
      <c r="G19" s="22"/>
      <c r="H19" s="22"/>
      <c r="I19" s="22">
        <f t="shared" si="0"/>
        <v>25853.77</v>
      </c>
      <c r="J19" s="2"/>
      <c r="K19" s="2"/>
      <c r="L19" s="2"/>
    </row>
    <row r="20" spans="1:12" ht="12.75">
      <c r="A20" s="14" t="s">
        <v>439</v>
      </c>
      <c r="B20" s="22">
        <v>10119.29</v>
      </c>
      <c r="C20" s="22"/>
      <c r="D20" s="22"/>
      <c r="E20" s="22"/>
      <c r="F20" s="22"/>
      <c r="G20" s="22"/>
      <c r="H20" s="22"/>
      <c r="I20" s="22">
        <f t="shared" si="0"/>
        <v>10119.29</v>
      </c>
      <c r="J20" s="2"/>
      <c r="K20" s="2"/>
      <c r="L20" s="2"/>
    </row>
    <row r="21" spans="1:12" ht="12.75">
      <c r="A21" s="14" t="s">
        <v>440</v>
      </c>
      <c r="B21" s="22">
        <v>35416.24</v>
      </c>
      <c r="C21" s="22"/>
      <c r="D21" s="22"/>
      <c r="E21" s="22"/>
      <c r="F21" s="22"/>
      <c r="G21" s="22"/>
      <c r="H21" s="22"/>
      <c r="I21" s="22">
        <f t="shared" si="0"/>
        <v>35416.24</v>
      </c>
      <c r="J21" s="2"/>
      <c r="K21" s="2"/>
      <c r="L21" s="2"/>
    </row>
    <row r="22" spans="1:12" ht="12.75">
      <c r="A22" s="14" t="s">
        <v>441</v>
      </c>
      <c r="B22" s="22">
        <v>17823.41</v>
      </c>
      <c r="C22" s="22"/>
      <c r="D22" s="22"/>
      <c r="E22" s="22"/>
      <c r="F22" s="22"/>
      <c r="G22" s="22"/>
      <c r="H22" s="22"/>
      <c r="I22" s="22">
        <f t="shared" si="0"/>
        <v>17823.41</v>
      </c>
      <c r="J22" s="2"/>
      <c r="K22" s="2"/>
      <c r="L22" s="2"/>
    </row>
    <row r="23" spans="1:12" ht="12.75">
      <c r="A23" s="14" t="s">
        <v>324</v>
      </c>
      <c r="B23" s="22">
        <f>591.97</f>
        <v>591.97</v>
      </c>
      <c r="C23" s="22"/>
      <c r="D23" s="22"/>
      <c r="E23" s="22"/>
      <c r="F23" s="22"/>
      <c r="G23" s="22"/>
      <c r="H23" s="22"/>
      <c r="I23" s="22">
        <f t="shared" si="0"/>
        <v>591.97</v>
      </c>
      <c r="J23" s="2"/>
      <c r="K23" s="2"/>
      <c r="L23" s="2"/>
    </row>
    <row r="24" spans="1:12" ht="12.75">
      <c r="A24" s="14" t="s">
        <v>433</v>
      </c>
      <c r="B24" s="22">
        <v>67066.52</v>
      </c>
      <c r="C24" s="22"/>
      <c r="D24" s="22"/>
      <c r="E24" s="22"/>
      <c r="F24" s="22"/>
      <c r="G24" s="22"/>
      <c r="H24" s="22"/>
      <c r="I24" s="22">
        <f t="shared" si="0"/>
        <v>67066.52</v>
      </c>
      <c r="J24" s="2"/>
      <c r="K24" s="2"/>
      <c r="L24" s="2"/>
    </row>
    <row r="25" spans="1:12" ht="12.75">
      <c r="A25" s="14" t="s">
        <v>434</v>
      </c>
      <c r="B25" s="22">
        <v>-25853.77</v>
      </c>
      <c r="C25" s="22"/>
      <c r="D25" s="22"/>
      <c r="E25" s="22"/>
      <c r="F25" s="22"/>
      <c r="G25" s="22"/>
      <c r="H25" s="22"/>
      <c r="I25" s="22">
        <f t="shared" si="0"/>
        <v>-25853.77</v>
      </c>
      <c r="J25" s="2"/>
      <c r="K25" s="2"/>
      <c r="L25" s="2"/>
    </row>
    <row r="26" spans="1:12" ht="12.75">
      <c r="A26" s="14" t="s">
        <v>427</v>
      </c>
      <c r="B26" s="22">
        <v>-17823.41</v>
      </c>
      <c r="C26" s="22"/>
      <c r="D26" s="22"/>
      <c r="E26" s="22"/>
      <c r="F26" s="22"/>
      <c r="G26" s="22"/>
      <c r="H26" s="22"/>
      <c r="I26" s="22">
        <f t="shared" si="0"/>
        <v>-17823.41</v>
      </c>
      <c r="J26" s="2"/>
      <c r="K26" s="2"/>
      <c r="L26" s="2"/>
    </row>
    <row r="27" spans="1:12" ht="12.75">
      <c r="A27" s="14" t="s">
        <v>435</v>
      </c>
      <c r="B27" s="22">
        <v>-591.97</v>
      </c>
      <c r="C27" s="22"/>
      <c r="D27" s="22"/>
      <c r="E27" s="22"/>
      <c r="F27" s="22"/>
      <c r="G27" s="22"/>
      <c r="H27" s="22"/>
      <c r="I27" s="22">
        <f t="shared" si="0"/>
        <v>-591.97</v>
      </c>
      <c r="J27" s="2"/>
      <c r="K27" s="2"/>
      <c r="L27" s="2"/>
    </row>
    <row r="28" spans="1:12" ht="12.75">
      <c r="A28" s="14" t="s">
        <v>438</v>
      </c>
      <c r="B28" s="22">
        <v>-45535.53</v>
      </c>
      <c r="C28" s="22"/>
      <c r="D28" s="22"/>
      <c r="E28" s="22"/>
      <c r="F28" s="22"/>
      <c r="G28" s="22"/>
      <c r="H28" s="22"/>
      <c r="I28" s="22">
        <f t="shared" si="0"/>
        <v>-45535.53</v>
      </c>
      <c r="J28" s="2"/>
      <c r="K28" s="2"/>
      <c r="L28" s="2"/>
    </row>
    <row r="29" spans="1:12" ht="12.75">
      <c r="A29" s="14" t="s">
        <v>436</v>
      </c>
      <c r="B29" s="22">
        <v>-209150.73</v>
      </c>
      <c r="C29" s="22"/>
      <c r="D29" s="22"/>
      <c r="E29" s="22"/>
      <c r="F29" s="22"/>
      <c r="G29" s="22"/>
      <c r="H29" s="22"/>
      <c r="I29" s="22">
        <f t="shared" si="0"/>
        <v>-209150.73</v>
      </c>
      <c r="J29" s="2"/>
      <c r="K29" s="2"/>
      <c r="L29" s="2"/>
    </row>
    <row r="30" spans="1:9" ht="12.75">
      <c r="A30" s="14" t="s">
        <v>66</v>
      </c>
      <c r="B30" s="22"/>
      <c r="C30" s="22">
        <f>2000+383509.14</f>
        <v>385509.14</v>
      </c>
      <c r="D30" s="22"/>
      <c r="E30" s="22">
        <v>140412</v>
      </c>
      <c r="F30" s="22"/>
      <c r="G30" s="22"/>
      <c r="H30" s="22"/>
      <c r="I30" s="22">
        <f t="shared" si="0"/>
        <v>525921.14</v>
      </c>
    </row>
    <row r="31" spans="1:9" ht="12.75">
      <c r="A31" s="14" t="s">
        <v>437</v>
      </c>
      <c r="B31" s="22"/>
      <c r="C31" s="22">
        <f>-2000-383509.14</f>
        <v>-385509.14</v>
      </c>
      <c r="D31" s="22"/>
      <c r="E31" s="22">
        <v>-140412</v>
      </c>
      <c r="F31" s="22"/>
      <c r="G31" s="22"/>
      <c r="H31" s="22"/>
      <c r="I31" s="22">
        <f t="shared" si="0"/>
        <v>-525921.14</v>
      </c>
    </row>
    <row r="32" spans="1:9" ht="15">
      <c r="A32" s="20" t="s">
        <v>13</v>
      </c>
      <c r="B32" s="23">
        <f aca="true" t="shared" si="1" ref="B32:I32">SUM(B9:B31)</f>
        <v>566102.77</v>
      </c>
      <c r="C32" s="23">
        <f t="shared" si="1"/>
        <v>100513.96999999997</v>
      </c>
      <c r="D32" s="23">
        <f t="shared" si="1"/>
        <v>30275.5</v>
      </c>
      <c r="E32" s="23">
        <f t="shared" si="1"/>
        <v>359771.96</v>
      </c>
      <c r="F32" s="23">
        <f t="shared" si="1"/>
        <v>38000</v>
      </c>
      <c r="G32" s="23">
        <f t="shared" si="1"/>
        <v>29775.58</v>
      </c>
      <c r="H32" s="23">
        <f t="shared" si="1"/>
        <v>897151.62</v>
      </c>
      <c r="I32" s="23">
        <f t="shared" si="1"/>
        <v>2021590.000000001</v>
      </c>
    </row>
    <row r="33" spans="1:9" ht="12.75">
      <c r="A33" s="14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0" t="s">
        <v>67</v>
      </c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14" t="s">
        <v>336</v>
      </c>
      <c r="B35" s="22">
        <f>51932.43+25277.2+132.5</f>
        <v>77342.13</v>
      </c>
      <c r="C35" s="22">
        <v>9320.66</v>
      </c>
      <c r="D35" s="22"/>
      <c r="E35" s="22">
        <v>34174</v>
      </c>
      <c r="F35" s="22"/>
      <c r="G35" s="22">
        <v>186.5</v>
      </c>
      <c r="H35" s="22">
        <f>616.55</f>
        <v>616.55</v>
      </c>
      <c r="I35" s="22">
        <f aca="true" t="shared" si="2" ref="I35:I48">SUM(B35:H35)</f>
        <v>121639.84000000001</v>
      </c>
    </row>
    <row r="36" spans="1:9" ht="12.75">
      <c r="A36" s="14" t="s">
        <v>65</v>
      </c>
      <c r="B36" s="22">
        <f>344.45+821.27-1</f>
        <v>1164.72</v>
      </c>
      <c r="C36" s="22"/>
      <c r="D36" s="22"/>
      <c r="E36" s="22"/>
      <c r="F36" s="22"/>
      <c r="G36" s="22"/>
      <c r="H36" s="22"/>
      <c r="I36" s="22">
        <f t="shared" si="2"/>
        <v>1164.72</v>
      </c>
    </row>
    <row r="37" spans="1:9" ht="12.75">
      <c r="A37" s="20" t="s">
        <v>14</v>
      </c>
      <c r="B37" s="22">
        <f>SUM(B35:B36)</f>
        <v>78506.85</v>
      </c>
      <c r="C37" s="22">
        <f>SUM(C35:C36)</f>
        <v>9320.66</v>
      </c>
      <c r="D37" s="22">
        <f>SUM(D35:D36)</f>
        <v>0</v>
      </c>
      <c r="E37" s="22">
        <f>SUM(E35:E36)</f>
        <v>34174</v>
      </c>
      <c r="F37" s="22">
        <f>SUM(F35:F36)</f>
        <v>0</v>
      </c>
      <c r="G37" s="22">
        <f>SUM(G34:G36)</f>
        <v>186.5</v>
      </c>
      <c r="H37" s="22">
        <f>SUM(H34:H36)</f>
        <v>616.55</v>
      </c>
      <c r="I37" s="22">
        <f t="shared" si="2"/>
        <v>122804.56000000001</v>
      </c>
    </row>
    <row r="38" spans="1:9" ht="12.75">
      <c r="A38" s="14"/>
      <c r="B38" s="22"/>
      <c r="C38" s="22"/>
      <c r="D38" s="22"/>
      <c r="E38" s="22"/>
      <c r="F38" s="22"/>
      <c r="G38" s="22"/>
      <c r="H38" s="22"/>
      <c r="I38" s="22">
        <f t="shared" si="2"/>
        <v>0</v>
      </c>
    </row>
    <row r="39" spans="1:9" ht="12.75">
      <c r="A39" s="20" t="s">
        <v>15</v>
      </c>
      <c r="B39" s="22"/>
      <c r="C39" s="22"/>
      <c r="D39" s="22"/>
      <c r="E39" s="22"/>
      <c r="F39" s="22"/>
      <c r="G39" s="22"/>
      <c r="H39" s="22"/>
      <c r="I39" s="22">
        <f t="shared" si="2"/>
        <v>0</v>
      </c>
    </row>
    <row r="40" spans="1:9" ht="12.75">
      <c r="A40" s="14" t="s">
        <v>432</v>
      </c>
      <c r="B40" s="22">
        <v>182032.9</v>
      </c>
      <c r="C40" s="22"/>
      <c r="D40" s="22"/>
      <c r="E40" s="22"/>
      <c r="F40" s="22"/>
      <c r="G40" s="22"/>
      <c r="H40" s="22"/>
      <c r="I40" s="22">
        <f t="shared" si="2"/>
        <v>182032.9</v>
      </c>
    </row>
    <row r="41" spans="1:9" ht="12.75">
      <c r="A41" s="14" t="s">
        <v>430</v>
      </c>
      <c r="B41" s="22">
        <v>51927.86</v>
      </c>
      <c r="C41" s="22"/>
      <c r="D41" s="22"/>
      <c r="E41" s="22"/>
      <c r="F41" s="22"/>
      <c r="G41" s="22"/>
      <c r="H41" s="22"/>
      <c r="I41" s="22">
        <f t="shared" si="2"/>
        <v>51927.86</v>
      </c>
    </row>
    <row r="42" spans="1:9" ht="12.75">
      <c r="A42" s="14" t="s">
        <v>431</v>
      </c>
      <c r="B42" s="22"/>
      <c r="C42" s="22">
        <f>111789.66-2000-9320.66-9275.69</f>
        <v>91193.31</v>
      </c>
      <c r="D42" s="22">
        <v>30275.5</v>
      </c>
      <c r="E42" s="22">
        <v>325597.96</v>
      </c>
      <c r="F42" s="22">
        <v>38000</v>
      </c>
      <c r="G42" s="22"/>
      <c r="H42" s="22">
        <f>308126.5+98790.5+18778.09+459420.38+11419.6</f>
        <v>896535.07</v>
      </c>
      <c r="I42" s="22">
        <f t="shared" si="2"/>
        <v>1381601.8399999999</v>
      </c>
    </row>
    <row r="43" spans="1:9" ht="12.75">
      <c r="A43" s="14" t="s">
        <v>442</v>
      </c>
      <c r="B43" s="22">
        <v>-375.88</v>
      </c>
      <c r="C43" s="22"/>
      <c r="D43" s="22"/>
      <c r="E43" s="22"/>
      <c r="F43" s="22"/>
      <c r="G43" s="22"/>
      <c r="H43" s="22"/>
      <c r="I43" s="22">
        <f t="shared" si="2"/>
        <v>-375.88</v>
      </c>
    </row>
    <row r="44" spans="1:9" ht="12.75">
      <c r="A44" s="14" t="s">
        <v>429</v>
      </c>
      <c r="B44" s="22">
        <v>254010.04</v>
      </c>
      <c r="C44" s="22"/>
      <c r="D44" s="22"/>
      <c r="E44" s="22"/>
      <c r="F44" s="22"/>
      <c r="G44" s="22">
        <v>29589.08</v>
      </c>
      <c r="H44" s="22"/>
      <c r="I44" s="22">
        <f t="shared" si="2"/>
        <v>283599.12</v>
      </c>
    </row>
    <row r="45" spans="1:9" ht="12.75">
      <c r="A45" s="14"/>
      <c r="B45" s="22"/>
      <c r="C45" s="22"/>
      <c r="D45" s="22"/>
      <c r="E45" s="22"/>
      <c r="F45" s="22"/>
      <c r="G45" s="22"/>
      <c r="H45" s="24"/>
      <c r="I45" s="22">
        <f t="shared" si="2"/>
        <v>0</v>
      </c>
    </row>
    <row r="46" spans="1:9" ht="12.75">
      <c r="A46" s="20" t="s">
        <v>16</v>
      </c>
      <c r="B46" s="22">
        <f>SUM(B40:B44)</f>
        <v>487594.92000000004</v>
      </c>
      <c r="C46" s="22">
        <f>SUM(C40:C44)</f>
        <v>91193.31</v>
      </c>
      <c r="D46" s="22">
        <f>SUM(D40:D44)</f>
        <v>30275.5</v>
      </c>
      <c r="E46" s="22">
        <f>SUM(E40:E44)</f>
        <v>325597.96</v>
      </c>
      <c r="F46" s="22">
        <f>SUM(F40:F44)</f>
        <v>38000</v>
      </c>
      <c r="G46" s="22">
        <f>SUM(G40:G45)</f>
        <v>29589.08</v>
      </c>
      <c r="H46" s="22">
        <f>SUM(H38:H45)</f>
        <v>896535.07</v>
      </c>
      <c r="I46" s="22">
        <f t="shared" si="2"/>
        <v>1898785.8399999999</v>
      </c>
    </row>
    <row r="47" spans="1:9" ht="12.75">
      <c r="A47" s="14"/>
      <c r="B47" s="22"/>
      <c r="C47" s="22"/>
      <c r="D47" s="22"/>
      <c r="E47" s="22"/>
      <c r="F47" s="22"/>
      <c r="G47" s="22"/>
      <c r="H47" s="22"/>
      <c r="I47" s="22">
        <f t="shared" si="2"/>
        <v>0</v>
      </c>
    </row>
    <row r="48" spans="1:9" ht="15">
      <c r="A48" s="20" t="s">
        <v>443</v>
      </c>
      <c r="B48" s="23">
        <f>SUM(B37+B46)</f>
        <v>566101.77</v>
      </c>
      <c r="C48" s="23">
        <f>SUM(C37+C46)</f>
        <v>100513.97</v>
      </c>
      <c r="D48" s="23">
        <f>SUM(D37+D46)</f>
        <v>30275.5</v>
      </c>
      <c r="E48" s="23">
        <f>SUM(E37+E46)</f>
        <v>359771.96</v>
      </c>
      <c r="F48" s="23">
        <f>SUM(F37+F46)</f>
        <v>38000</v>
      </c>
      <c r="G48" s="23">
        <f>G37+G46</f>
        <v>29775.58</v>
      </c>
      <c r="H48" s="23">
        <f>H46+H37</f>
        <v>897151.62</v>
      </c>
      <c r="I48" s="23">
        <f t="shared" si="2"/>
        <v>2021590.4</v>
      </c>
    </row>
  </sheetData>
  <printOptions gridLines="1" horizontalCentered="1"/>
  <pageMargins left="1.8" right="2.2" top="1.8" bottom="1.9" header="0.19" footer="1.8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927"/>
  <sheetViews>
    <sheetView workbookViewId="0" topLeftCell="A1">
      <pane xSplit="1" ySplit="6" topLeftCell="B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F50" sqref="A1:F50"/>
    </sheetView>
  </sheetViews>
  <sheetFormatPr defaultColWidth="9.140625" defaultRowHeight="12.75"/>
  <cols>
    <col min="1" max="1" width="27.28125" style="0" customWidth="1"/>
    <col min="2" max="2" width="12.00390625" style="0" customWidth="1"/>
    <col min="3" max="3" width="13.57421875" style="0" customWidth="1"/>
    <col min="4" max="4" width="14.00390625" style="0" customWidth="1"/>
    <col min="5" max="5" width="12.00390625" style="0" customWidth="1"/>
    <col min="6" max="6" width="14.00390625" style="0" customWidth="1"/>
    <col min="7" max="7" width="11.28125" style="0" bestFit="1" customWidth="1"/>
    <col min="8" max="8" width="17.421875" style="0" customWidth="1"/>
    <col min="9" max="9" width="10.140625" style="0" bestFit="1" customWidth="1"/>
    <col min="10" max="10" width="12.00390625" style="0" customWidth="1"/>
    <col min="11" max="11" width="11.00390625" style="0" customWidth="1"/>
  </cols>
  <sheetData>
    <row r="1" spans="1:6" ht="12.75">
      <c r="A1" s="136" t="s">
        <v>0</v>
      </c>
      <c r="B1" s="137"/>
      <c r="C1" s="137"/>
      <c r="D1" s="137"/>
      <c r="E1" s="137"/>
      <c r="F1" s="137"/>
    </row>
    <row r="2" spans="1:6" ht="12.75">
      <c r="A2" s="136" t="s">
        <v>39</v>
      </c>
      <c r="B2" s="137"/>
      <c r="C2" s="137"/>
      <c r="D2" s="137"/>
      <c r="E2" s="137"/>
      <c r="F2" s="137"/>
    </row>
    <row r="3" spans="1:6" ht="12.75">
      <c r="A3" s="136" t="s">
        <v>341</v>
      </c>
      <c r="B3" s="137"/>
      <c r="C3" s="137"/>
      <c r="D3" s="137"/>
      <c r="E3" s="137"/>
      <c r="F3" s="137"/>
    </row>
    <row r="4" spans="1:6" ht="12.75">
      <c r="A4" s="76"/>
      <c r="B4" s="76"/>
      <c r="C4" s="76"/>
      <c r="D4" s="76"/>
      <c r="E4" s="76"/>
      <c r="F4" s="76"/>
    </row>
    <row r="5" spans="1:7" ht="12.75">
      <c r="A5" s="138" t="s">
        <v>49</v>
      </c>
      <c r="B5" s="139">
        <v>38534</v>
      </c>
      <c r="C5" s="138" t="s">
        <v>37</v>
      </c>
      <c r="D5" s="138" t="s">
        <v>48</v>
      </c>
      <c r="E5" s="138" t="s">
        <v>450</v>
      </c>
      <c r="F5" s="139">
        <v>38898</v>
      </c>
      <c r="G5" s="1"/>
    </row>
    <row r="6" spans="1:7" ht="12.75">
      <c r="A6" s="124"/>
      <c r="B6" s="138" t="s">
        <v>38</v>
      </c>
      <c r="C6" s="138"/>
      <c r="D6" s="138"/>
      <c r="E6" s="138" t="s">
        <v>454</v>
      </c>
      <c r="F6" s="138" t="s">
        <v>38</v>
      </c>
      <c r="G6" s="1"/>
    </row>
    <row r="7" spans="1:7" ht="12.75">
      <c r="A7" s="140" t="s">
        <v>328</v>
      </c>
      <c r="B7" s="138"/>
      <c r="C7" s="138"/>
      <c r="D7" s="138"/>
      <c r="E7" s="138"/>
      <c r="F7" s="138"/>
      <c r="G7" s="1"/>
    </row>
    <row r="8" spans="1:8" ht="12.75">
      <c r="A8" s="76" t="s">
        <v>40</v>
      </c>
      <c r="B8" s="141">
        <v>2.2737367544323206E-13</v>
      </c>
      <c r="C8" s="141">
        <v>864</v>
      </c>
      <c r="D8" s="141">
        <v>864</v>
      </c>
      <c r="E8" s="141">
        <v>0</v>
      </c>
      <c r="F8" s="141">
        <f aca="true" t="shared" si="0" ref="F8:F19">SUM(B8+C8-D8+E8)</f>
        <v>2.2737367544323206E-13</v>
      </c>
      <c r="G8" s="2"/>
      <c r="H8" s="2"/>
    </row>
    <row r="9" spans="1:8" ht="12.75">
      <c r="A9" s="76" t="s">
        <v>339</v>
      </c>
      <c r="B9" s="141">
        <v>0</v>
      </c>
      <c r="C9" s="141">
        <f>11299+11299</f>
        <v>22598</v>
      </c>
      <c r="D9" s="141">
        <f>20756.99</f>
        <v>20756.99</v>
      </c>
      <c r="E9" s="141">
        <v>0</v>
      </c>
      <c r="F9" s="141">
        <f t="shared" si="0"/>
        <v>1841.0099999999984</v>
      </c>
      <c r="G9" s="2"/>
      <c r="H9" s="2"/>
    </row>
    <row r="10" spans="1:8" ht="12.75">
      <c r="A10" s="76" t="s">
        <v>377</v>
      </c>
      <c r="B10" s="141">
        <v>0</v>
      </c>
      <c r="C10" s="141">
        <v>11419.55</v>
      </c>
      <c r="D10" s="141">
        <v>11419.55</v>
      </c>
      <c r="E10" s="141">
        <v>0</v>
      </c>
      <c r="F10" s="141">
        <f t="shared" si="0"/>
        <v>0</v>
      </c>
      <c r="G10" s="2"/>
      <c r="H10" s="2"/>
    </row>
    <row r="11" spans="1:8" ht="12.75">
      <c r="A11" s="76" t="s">
        <v>340</v>
      </c>
      <c r="B11" s="141">
        <v>0</v>
      </c>
      <c r="C11" s="141">
        <v>3000</v>
      </c>
      <c r="D11" s="141">
        <v>3000</v>
      </c>
      <c r="E11" s="141">
        <v>0</v>
      </c>
      <c r="F11" s="141">
        <f t="shared" si="0"/>
        <v>0</v>
      </c>
      <c r="G11" s="2"/>
      <c r="H11" s="2"/>
    </row>
    <row r="12" spans="1:8" ht="12.75">
      <c r="A12" s="76" t="s">
        <v>278</v>
      </c>
      <c r="B12" s="141">
        <v>9660</v>
      </c>
      <c r="C12" s="141">
        <v>0</v>
      </c>
      <c r="D12" s="141">
        <v>9660</v>
      </c>
      <c r="E12" s="141">
        <v>0</v>
      </c>
      <c r="F12" s="141">
        <f t="shared" si="0"/>
        <v>0</v>
      </c>
      <c r="G12" s="2"/>
      <c r="H12" s="2"/>
    </row>
    <row r="13" spans="1:8" ht="12.75">
      <c r="A13" s="76" t="s">
        <v>42</v>
      </c>
      <c r="B13" s="141">
        <v>4390.04</v>
      </c>
      <c r="C13" s="141">
        <f>3559.45+58.91</f>
        <v>3618.3599999999997</v>
      </c>
      <c r="D13" s="141">
        <v>3919.81</v>
      </c>
      <c r="E13" s="141">
        <v>0</v>
      </c>
      <c r="F13" s="141">
        <f t="shared" si="0"/>
        <v>4088.5899999999997</v>
      </c>
      <c r="G13" s="2"/>
      <c r="H13" s="2"/>
    </row>
    <row r="14" spans="1:8" ht="12.75">
      <c r="A14" s="76" t="s">
        <v>44</v>
      </c>
      <c r="B14" s="141">
        <v>2682.2</v>
      </c>
      <c r="C14" s="141">
        <f>5270.02-2682.2</f>
        <v>2587.8200000000006</v>
      </c>
      <c r="D14" s="141">
        <v>2769</v>
      </c>
      <c r="E14" s="141">
        <v>0</v>
      </c>
      <c r="F14" s="141">
        <f t="shared" si="0"/>
        <v>2501.0200000000004</v>
      </c>
      <c r="G14" s="2"/>
      <c r="H14" s="2"/>
    </row>
    <row r="15" spans="1:8" ht="12.75">
      <c r="A15" s="76" t="s">
        <v>47</v>
      </c>
      <c r="B15" s="141">
        <v>0</v>
      </c>
      <c r="C15" s="141">
        <v>3000</v>
      </c>
      <c r="D15" s="141">
        <v>3000</v>
      </c>
      <c r="E15" s="141">
        <v>0</v>
      </c>
      <c r="F15" s="141">
        <f t="shared" si="0"/>
        <v>0</v>
      </c>
      <c r="G15" s="2"/>
      <c r="H15" s="2"/>
    </row>
    <row r="16" spans="1:8" ht="12.75">
      <c r="A16" s="76" t="s">
        <v>41</v>
      </c>
      <c r="B16" s="141">
        <v>13390.25</v>
      </c>
      <c r="C16" s="141">
        <f>14455.25-13390.25</f>
        <v>1065</v>
      </c>
      <c r="D16" s="141">
        <v>750</v>
      </c>
      <c r="E16" s="141">
        <v>0</v>
      </c>
      <c r="F16" s="141">
        <f t="shared" si="0"/>
        <v>13705.25</v>
      </c>
      <c r="G16" s="2"/>
      <c r="H16" s="2"/>
    </row>
    <row r="17" spans="1:8" ht="12.75">
      <c r="A17" s="76" t="s">
        <v>43</v>
      </c>
      <c r="B17" s="141">
        <v>1474</v>
      </c>
      <c r="C17" s="141">
        <v>0</v>
      </c>
      <c r="D17" s="141">
        <v>0</v>
      </c>
      <c r="E17" s="141">
        <v>0</v>
      </c>
      <c r="F17" s="141">
        <f t="shared" si="0"/>
        <v>1474</v>
      </c>
      <c r="G17" s="2"/>
      <c r="H17" s="2"/>
    </row>
    <row r="18" spans="1:8" ht="12.75">
      <c r="A18" s="76" t="s">
        <v>46</v>
      </c>
      <c r="B18" s="141">
        <v>75504.96</v>
      </c>
      <c r="C18" s="141">
        <f>78430.83-75504.96</f>
        <v>2925.8699999999953</v>
      </c>
      <c r="D18" s="141">
        <v>16996.5</v>
      </c>
      <c r="E18" s="141">
        <v>0</v>
      </c>
      <c r="F18" s="141">
        <f t="shared" si="0"/>
        <v>61434.33</v>
      </c>
      <c r="G18" s="2"/>
      <c r="H18" s="2"/>
    </row>
    <row r="19" spans="1:8" ht="12.75">
      <c r="A19" s="76" t="s">
        <v>338</v>
      </c>
      <c r="B19" s="141">
        <v>0</v>
      </c>
      <c r="C19" s="141">
        <v>0</v>
      </c>
      <c r="D19" s="141">
        <v>2000</v>
      </c>
      <c r="E19" s="141">
        <v>0</v>
      </c>
      <c r="F19" s="141">
        <f t="shared" si="0"/>
        <v>-2000</v>
      </c>
      <c r="G19" s="2"/>
      <c r="H19" s="2"/>
    </row>
    <row r="20" spans="1:6" ht="12.75">
      <c r="A20" s="142" t="s">
        <v>421</v>
      </c>
      <c r="B20" s="143">
        <v>-95763.92</v>
      </c>
      <c r="C20" s="143">
        <f>94763.92+1000+10044.78+2631.48+117781</f>
        <v>226221.18</v>
      </c>
      <c r="D20" s="141">
        <v>139732.95</v>
      </c>
      <c r="E20" s="141">
        <v>0</v>
      </c>
      <c r="F20" s="141">
        <f>B20+C20-D20+E20</f>
        <v>-9275.690000000017</v>
      </c>
    </row>
    <row r="21" spans="1:8" ht="12.75">
      <c r="A21" s="76"/>
      <c r="B21" s="141"/>
      <c r="C21" s="141"/>
      <c r="D21" s="141"/>
      <c r="E21" s="141" t="s">
        <v>191</v>
      </c>
      <c r="F21" s="141"/>
      <c r="G21" s="2"/>
      <c r="H21" s="2"/>
    </row>
    <row r="22" spans="1:8" ht="12.75">
      <c r="A22" s="55" t="s">
        <v>331</v>
      </c>
      <c r="B22" s="144">
        <f>SUM(B8:B21)</f>
        <v>11337.530000000013</v>
      </c>
      <c r="C22" s="144">
        <f>SUM(C8:C21)</f>
        <v>277299.77999999997</v>
      </c>
      <c r="D22" s="144">
        <f>SUM(D8:D21)</f>
        <v>214868.80000000002</v>
      </c>
      <c r="E22" s="144">
        <f>SUM(E8:E21)</f>
        <v>0</v>
      </c>
      <c r="F22" s="144">
        <f>SUM(F8:F21)</f>
        <v>73768.50999999998</v>
      </c>
      <c r="G22" s="10"/>
      <c r="H22" s="2"/>
    </row>
    <row r="23" spans="1:8" ht="12.75">
      <c r="A23" s="76"/>
      <c r="B23" s="141"/>
      <c r="C23" s="141"/>
      <c r="D23" s="141"/>
      <c r="E23" s="141"/>
      <c r="F23" s="141"/>
      <c r="G23" s="10"/>
      <c r="H23" s="2"/>
    </row>
    <row r="24" spans="1:8" ht="12.75">
      <c r="A24" s="55" t="s">
        <v>329</v>
      </c>
      <c r="B24" s="141"/>
      <c r="C24" s="141"/>
      <c r="D24" s="141"/>
      <c r="E24" s="141"/>
      <c r="F24" s="141"/>
      <c r="G24" s="2"/>
      <c r="H24" s="2"/>
    </row>
    <row r="25" spans="1:8" ht="12.75">
      <c r="A25" s="76" t="s">
        <v>279</v>
      </c>
      <c r="B25" s="141">
        <v>76.61</v>
      </c>
      <c r="C25" s="141">
        <v>0</v>
      </c>
      <c r="D25" s="141">
        <v>0</v>
      </c>
      <c r="E25" s="141">
        <v>0</v>
      </c>
      <c r="F25" s="141">
        <f aca="true" t="shared" si="1" ref="F25:F35">SUM(B25+C25-D25+E25)</f>
        <v>76.61</v>
      </c>
      <c r="G25" s="2"/>
      <c r="H25" s="2"/>
    </row>
    <row r="26" spans="1:8" ht="12.75">
      <c r="A26" s="76" t="s">
        <v>304</v>
      </c>
      <c r="B26" s="141">
        <v>25</v>
      </c>
      <c r="C26" s="141">
        <v>0</v>
      </c>
      <c r="D26" s="141">
        <v>0</v>
      </c>
      <c r="E26" s="141">
        <v>0</v>
      </c>
      <c r="F26" s="141">
        <f t="shared" si="1"/>
        <v>25</v>
      </c>
      <c r="G26" s="2"/>
      <c r="H26" s="2"/>
    </row>
    <row r="27" spans="1:10" ht="12.75">
      <c r="A27" s="76" t="s">
        <v>45</v>
      </c>
      <c r="B27" s="141">
        <v>584.69</v>
      </c>
      <c r="C27" s="141">
        <v>0</v>
      </c>
      <c r="D27" s="141">
        <v>0</v>
      </c>
      <c r="E27" s="141">
        <v>0</v>
      </c>
      <c r="F27" s="141">
        <f t="shared" si="1"/>
        <v>584.69</v>
      </c>
      <c r="G27" s="2"/>
      <c r="H27" s="2"/>
      <c r="J27" s="2"/>
    </row>
    <row r="28" spans="1:10" ht="12.75">
      <c r="A28" s="76" t="s">
        <v>261</v>
      </c>
      <c r="B28" s="141">
        <v>1983.8</v>
      </c>
      <c r="C28" s="141">
        <v>682.94</v>
      </c>
      <c r="D28" s="141">
        <v>1486.77</v>
      </c>
      <c r="E28" s="141">
        <v>0</v>
      </c>
      <c r="F28" s="141">
        <f t="shared" si="1"/>
        <v>1179.9699999999998</v>
      </c>
      <c r="G28" s="2"/>
      <c r="H28" s="2"/>
      <c r="J28" s="2"/>
    </row>
    <row r="29" spans="1:13" ht="12.75">
      <c r="A29" s="76" t="s">
        <v>280</v>
      </c>
      <c r="B29" s="141">
        <v>1000</v>
      </c>
      <c r="C29" s="141">
        <v>0</v>
      </c>
      <c r="D29" s="141">
        <v>0</v>
      </c>
      <c r="E29" s="141">
        <v>0</v>
      </c>
      <c r="F29" s="141">
        <f t="shared" si="1"/>
        <v>1000</v>
      </c>
      <c r="G29" s="2"/>
      <c r="H29" s="3"/>
      <c r="I29" s="3"/>
      <c r="J29" s="3"/>
      <c r="K29" s="3"/>
      <c r="L29" s="3"/>
      <c r="M29" s="2"/>
    </row>
    <row r="30" spans="1:13" ht="12.75">
      <c r="A30" s="76"/>
      <c r="B30" s="141"/>
      <c r="C30" s="141"/>
      <c r="D30" s="141"/>
      <c r="E30" s="141"/>
      <c r="F30" s="141"/>
      <c r="G30" s="2"/>
      <c r="H30" s="3"/>
      <c r="I30" s="3"/>
      <c r="J30" s="3"/>
      <c r="K30" s="3"/>
      <c r="L30" s="3"/>
      <c r="M30" s="2"/>
    </row>
    <row r="31" spans="1:8" ht="12.75">
      <c r="A31" s="76" t="s">
        <v>260</v>
      </c>
      <c r="B31" s="141">
        <v>13805.5</v>
      </c>
      <c r="C31" s="141">
        <v>0</v>
      </c>
      <c r="D31" s="141">
        <v>0</v>
      </c>
      <c r="E31" s="141">
        <v>0</v>
      </c>
      <c r="F31" s="141">
        <f t="shared" si="1"/>
        <v>13805.5</v>
      </c>
      <c r="G31" s="2"/>
      <c r="H31" s="2"/>
    </row>
    <row r="32" spans="1:9" ht="12.75">
      <c r="A32" s="76" t="s">
        <v>214</v>
      </c>
      <c r="B32" s="141">
        <v>55.90000000000873</v>
      </c>
      <c r="C32" s="141">
        <v>0</v>
      </c>
      <c r="D32" s="141">
        <v>0</v>
      </c>
      <c r="E32" s="141">
        <v>0</v>
      </c>
      <c r="F32" s="141">
        <f t="shared" si="1"/>
        <v>55.90000000000873</v>
      </c>
      <c r="G32" s="2"/>
      <c r="H32" s="2"/>
      <c r="I32" s="2"/>
    </row>
    <row r="33" spans="1:9" ht="12.75">
      <c r="A33" s="76" t="s">
        <v>210</v>
      </c>
      <c r="B33" s="141">
        <v>125</v>
      </c>
      <c r="C33" s="141">
        <v>0</v>
      </c>
      <c r="D33" s="141">
        <v>0</v>
      </c>
      <c r="E33" s="141">
        <v>0</v>
      </c>
      <c r="F33" s="141">
        <f t="shared" si="1"/>
        <v>125</v>
      </c>
      <c r="G33" s="2"/>
      <c r="I33" s="2"/>
    </row>
    <row r="34" spans="1:6" ht="12.75">
      <c r="A34" s="76" t="s">
        <v>281</v>
      </c>
      <c r="B34" s="141">
        <v>572.13</v>
      </c>
      <c r="C34" s="141">
        <v>0</v>
      </c>
      <c r="D34" s="141">
        <v>0</v>
      </c>
      <c r="E34" s="141">
        <v>0</v>
      </c>
      <c r="F34" s="141">
        <f t="shared" si="1"/>
        <v>572.13</v>
      </c>
    </row>
    <row r="35" spans="1:8" ht="12.75">
      <c r="A35" s="76" t="s">
        <v>305</v>
      </c>
      <c r="B35" s="141">
        <v>746.95</v>
      </c>
      <c r="C35" s="141">
        <v>0</v>
      </c>
      <c r="D35" s="141">
        <v>746.95</v>
      </c>
      <c r="E35" s="141">
        <v>0</v>
      </c>
      <c r="F35" s="141">
        <f t="shared" si="1"/>
        <v>0</v>
      </c>
      <c r="G35" s="4"/>
      <c r="H35" s="2"/>
    </row>
    <row r="36" spans="1:8" ht="12.75">
      <c r="A36" s="76"/>
      <c r="B36" s="141"/>
      <c r="C36" s="141"/>
      <c r="D36" s="141"/>
      <c r="E36" s="141"/>
      <c r="F36" s="141"/>
      <c r="G36" s="4"/>
      <c r="H36" s="2"/>
    </row>
    <row r="37" spans="1:8" ht="12.75">
      <c r="A37" s="55" t="s">
        <v>332</v>
      </c>
      <c r="B37" s="145"/>
      <c r="C37" s="145"/>
      <c r="D37" s="145"/>
      <c r="E37" s="145"/>
      <c r="F37" s="145"/>
      <c r="G37" s="4"/>
      <c r="H37" s="2"/>
    </row>
    <row r="38" spans="1:8" ht="12.75">
      <c r="A38" s="55"/>
      <c r="B38" s="144">
        <f>SUM(B25:B35)</f>
        <v>18975.58000000001</v>
      </c>
      <c r="C38" s="144">
        <f>SUM(C25:C35)</f>
        <v>682.94</v>
      </c>
      <c r="D38" s="144">
        <f>SUM(D25:D35)</f>
        <v>2233.7200000000003</v>
      </c>
      <c r="E38" s="144">
        <f>SUM(E25:E35)</f>
        <v>0</v>
      </c>
      <c r="F38" s="144">
        <f>SUM(F25:F35)</f>
        <v>17424.80000000001</v>
      </c>
      <c r="G38" s="4"/>
      <c r="H38" s="2"/>
    </row>
    <row r="39" spans="1:6" ht="12.75">
      <c r="A39" s="76"/>
      <c r="B39" s="76"/>
      <c r="C39" s="76"/>
      <c r="D39" s="143"/>
      <c r="E39" s="143"/>
      <c r="F39" s="94"/>
    </row>
    <row r="40" spans="1:6" ht="12.75">
      <c r="A40" s="55" t="s">
        <v>334</v>
      </c>
      <c r="B40" s="145"/>
      <c r="C40" s="145"/>
      <c r="D40" s="145"/>
      <c r="E40" s="145"/>
      <c r="F40" s="145"/>
    </row>
    <row r="41" spans="1:6" ht="15">
      <c r="A41" s="55"/>
      <c r="B41" s="146">
        <f>B38+B22</f>
        <v>30313.110000000022</v>
      </c>
      <c r="C41" s="146">
        <f>C38+C22</f>
        <v>277982.72</v>
      </c>
      <c r="D41" s="146">
        <f>D38+D22</f>
        <v>217102.52000000002</v>
      </c>
      <c r="E41" s="146">
        <f>E38+E22</f>
        <v>0</v>
      </c>
      <c r="F41" s="146">
        <f>F38+F22</f>
        <v>91193.31</v>
      </c>
    </row>
    <row r="42" spans="1:6" ht="12.75">
      <c r="A42" s="76"/>
      <c r="B42" s="76"/>
      <c r="C42" s="76"/>
      <c r="D42" s="143"/>
      <c r="E42" s="143"/>
      <c r="F42" s="94"/>
    </row>
    <row r="43" spans="1:6" ht="12.75">
      <c r="A43" s="76"/>
      <c r="B43" s="76"/>
      <c r="C43" s="76"/>
      <c r="D43" s="143"/>
      <c r="E43" s="143"/>
      <c r="F43" s="94"/>
    </row>
    <row r="44" spans="1:7" ht="12.75">
      <c r="A44" s="147" t="s">
        <v>327</v>
      </c>
      <c r="B44" s="76"/>
      <c r="C44" s="76"/>
      <c r="D44" s="76"/>
      <c r="E44" s="76"/>
      <c r="F44" s="76"/>
      <c r="G44" s="4"/>
    </row>
    <row r="45" spans="1:7" ht="12.75">
      <c r="A45" s="147"/>
      <c r="B45" s="76"/>
      <c r="C45" s="76"/>
      <c r="D45" s="76"/>
      <c r="E45" s="76"/>
      <c r="F45" s="76"/>
      <c r="G45" s="4"/>
    </row>
    <row r="46" spans="1:8" ht="12.75">
      <c r="A46" s="76" t="s">
        <v>330</v>
      </c>
      <c r="B46" s="143">
        <v>576915.5</v>
      </c>
      <c r="C46" s="143">
        <f>1774840.96-28255</f>
        <v>1746585.96</v>
      </c>
      <c r="D46" s="143">
        <v>2126158.5</v>
      </c>
      <c r="E46" s="143">
        <v>128255</v>
      </c>
      <c r="F46" s="141">
        <f>B46+C46-D46+E46</f>
        <v>325597.95999999996</v>
      </c>
      <c r="G46" s="5"/>
      <c r="H46" s="5"/>
    </row>
    <row r="47" spans="1:6" ht="12.75">
      <c r="A47" s="76" t="s">
        <v>326</v>
      </c>
      <c r="B47" s="143">
        <v>30275.5</v>
      </c>
      <c r="C47" s="143">
        <v>0</v>
      </c>
      <c r="D47" s="143">
        <v>0</v>
      </c>
      <c r="E47" s="143">
        <v>0</v>
      </c>
      <c r="F47" s="141">
        <f>B47+C47-D47+E47</f>
        <v>30275.5</v>
      </c>
    </row>
    <row r="48" spans="1:6" ht="12.75">
      <c r="A48" s="76" t="s">
        <v>378</v>
      </c>
      <c r="B48" s="143">
        <v>38000</v>
      </c>
      <c r="C48" s="143">
        <v>0</v>
      </c>
      <c r="D48" s="143">
        <v>0</v>
      </c>
      <c r="E48" s="143">
        <v>0</v>
      </c>
      <c r="F48" s="141">
        <f>B48+C48-D48+E48</f>
        <v>38000</v>
      </c>
    </row>
    <row r="49" spans="1:6" ht="12.75">
      <c r="A49" s="55"/>
      <c r="B49" s="143"/>
      <c r="C49" s="143"/>
      <c r="D49" s="143"/>
      <c r="E49" s="143"/>
      <c r="F49" s="141"/>
    </row>
    <row r="50" spans="1:6" ht="15">
      <c r="A50" s="55" t="s">
        <v>333</v>
      </c>
      <c r="B50" s="146">
        <f>SUM(B46:B48)</f>
        <v>645191</v>
      </c>
      <c r="C50" s="146">
        <f>SUM(C46:C48)</f>
        <v>1746585.96</v>
      </c>
      <c r="D50" s="146">
        <f>SUM(D46:D48)</f>
        <v>2126158.5</v>
      </c>
      <c r="E50" s="146">
        <f>SUM(E46:E48)</f>
        <v>128255</v>
      </c>
      <c r="F50" s="146">
        <f>SUM(B50:E50)</f>
        <v>4646190.46</v>
      </c>
    </row>
    <row r="51" spans="1:6" ht="12.75">
      <c r="A51" s="14"/>
      <c r="B51" s="14"/>
      <c r="C51" s="14"/>
      <c r="D51" s="14"/>
      <c r="E51" s="14"/>
      <c r="F51" s="14"/>
    </row>
    <row r="52" spans="1:10" ht="15">
      <c r="A52" s="32"/>
      <c r="B52" s="33"/>
      <c r="C52" s="33"/>
      <c r="D52" s="33"/>
      <c r="E52" s="33"/>
      <c r="F52" s="33"/>
      <c r="G52" s="4"/>
      <c r="H52" s="4"/>
      <c r="J52" s="2"/>
    </row>
    <row r="53" spans="1:6" ht="12.75">
      <c r="A53" s="14"/>
      <c r="B53" s="14"/>
      <c r="C53" s="14"/>
      <c r="D53" s="14"/>
      <c r="E53" s="14"/>
      <c r="F53" s="31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29"/>
      <c r="C56" s="29"/>
      <c r="D56" s="29"/>
      <c r="E56" s="29"/>
      <c r="F56" s="14"/>
    </row>
    <row r="57" spans="1:6" ht="12.75">
      <c r="A57" s="14"/>
      <c r="B57" s="29"/>
      <c r="C57" s="29"/>
      <c r="D57" s="29"/>
      <c r="E57" s="29"/>
      <c r="F57" s="14"/>
    </row>
    <row r="58" spans="1:6" ht="12.75">
      <c r="A58" s="14"/>
      <c r="B58" s="29"/>
      <c r="C58" s="29"/>
      <c r="D58" s="29"/>
      <c r="E58" s="29"/>
      <c r="F58" s="14"/>
    </row>
    <row r="59" spans="1:6" ht="12.75">
      <c r="A59" s="14"/>
      <c r="B59" s="29"/>
      <c r="C59" s="29"/>
      <c r="D59" s="29"/>
      <c r="E59" s="29"/>
      <c r="F59" s="14"/>
    </row>
    <row r="60" spans="1:6" ht="12.75">
      <c r="A60" s="30"/>
      <c r="B60" s="29"/>
      <c r="C60" s="29"/>
      <c r="D60" s="29"/>
      <c r="E60" s="29"/>
      <c r="F60" s="14"/>
    </row>
    <row r="61" spans="1:6" ht="12.75">
      <c r="A61" s="30"/>
      <c r="B61" s="29"/>
      <c r="C61" s="29"/>
      <c r="D61" s="29"/>
      <c r="E61" s="29"/>
      <c r="F61" s="14"/>
    </row>
    <row r="62" spans="1:6" ht="12.75">
      <c r="A62" s="14"/>
      <c r="B62" s="29"/>
      <c r="C62" s="29"/>
      <c r="D62" s="29"/>
      <c r="E62" s="29"/>
      <c r="F62" s="14"/>
    </row>
    <row r="63" spans="1:6" ht="12.75">
      <c r="A63" s="14"/>
      <c r="B63" s="29"/>
      <c r="C63" s="29"/>
      <c r="D63" s="29"/>
      <c r="E63" s="29"/>
      <c r="F63" s="14"/>
    </row>
    <row r="64" spans="1:6" ht="12.75">
      <c r="A64" s="14"/>
      <c r="B64" s="29"/>
      <c r="C64" s="29"/>
      <c r="D64" s="29"/>
      <c r="E64" s="29"/>
      <c r="F64" s="14"/>
    </row>
    <row r="65" spans="1:6" ht="12.75">
      <c r="A65" s="14"/>
      <c r="B65" s="29"/>
      <c r="C65" s="29"/>
      <c r="D65" s="29"/>
      <c r="E65" s="29"/>
      <c r="F65" s="14"/>
    </row>
    <row r="66" spans="1:6" ht="12.75">
      <c r="A66" s="14"/>
      <c r="B66" s="29"/>
      <c r="C66" s="29"/>
      <c r="D66" s="29"/>
      <c r="E66" s="29"/>
      <c r="F66" s="14"/>
    </row>
    <row r="67" spans="1:6" ht="12.75">
      <c r="A67" s="14"/>
      <c r="B67" s="29"/>
      <c r="C67" s="29"/>
      <c r="D67" s="29"/>
      <c r="E67" s="29"/>
      <c r="F67" s="14"/>
    </row>
    <row r="68" spans="1:6" ht="12.75">
      <c r="A68" s="30"/>
      <c r="B68" s="29"/>
      <c r="C68" s="29"/>
      <c r="D68" s="29"/>
      <c r="E68" s="29"/>
      <c r="F68" s="14"/>
    </row>
    <row r="69" spans="1:6" ht="12.75">
      <c r="A69" s="14"/>
      <c r="B69" s="29"/>
      <c r="C69" s="29"/>
      <c r="D69" s="29"/>
      <c r="E69" s="29"/>
      <c r="F69" s="14"/>
    </row>
    <row r="70" spans="1:6" ht="12.75">
      <c r="A70" s="14"/>
      <c r="B70" s="29"/>
      <c r="C70" s="29"/>
      <c r="D70" s="29"/>
      <c r="E70" s="29"/>
      <c r="F70" s="14"/>
    </row>
    <row r="71" spans="1:6" ht="12.75">
      <c r="A71" s="14"/>
      <c r="B71" s="29"/>
      <c r="C71" s="29"/>
      <c r="D71" s="29"/>
      <c r="E71" s="29"/>
      <c r="F71" s="14"/>
    </row>
    <row r="72" spans="1:6" ht="12.75">
      <c r="A72" s="14"/>
      <c r="B72" s="29"/>
      <c r="C72" s="29"/>
      <c r="D72" s="29"/>
      <c r="E72" s="29"/>
      <c r="F72" s="14"/>
    </row>
    <row r="73" spans="1:6" ht="12.75">
      <c r="A73" s="14"/>
      <c r="B73" s="14"/>
      <c r="C73" s="14"/>
      <c r="D73" s="14"/>
      <c r="E73" s="14"/>
      <c r="F73" s="14"/>
    </row>
    <row r="74" spans="1:6" ht="12.75">
      <c r="A74" s="14"/>
      <c r="B74" s="14"/>
      <c r="C74" s="14"/>
      <c r="D74" s="14"/>
      <c r="E74" s="14"/>
      <c r="F74" s="1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1:6" ht="12.75">
      <c r="A78" s="14"/>
      <c r="B78" s="14"/>
      <c r="C78" s="14"/>
      <c r="D78" s="14"/>
      <c r="E78" s="14"/>
      <c r="F78" s="14"/>
    </row>
    <row r="79" spans="1:6" ht="12.75">
      <c r="A79" s="14"/>
      <c r="B79" s="14"/>
      <c r="C79" s="14"/>
      <c r="D79" s="14"/>
      <c r="E79" s="14"/>
      <c r="F79" s="14"/>
    </row>
    <row r="80" spans="1:6" ht="12.75">
      <c r="A80" s="14"/>
      <c r="B80" s="14"/>
      <c r="C80" s="14"/>
      <c r="D80" s="14"/>
      <c r="E80" s="14"/>
      <c r="F80" s="14"/>
    </row>
    <row r="81" spans="1:6" ht="12.75">
      <c r="A81" s="14"/>
      <c r="B81" s="14"/>
      <c r="C81" s="14"/>
      <c r="D81" s="14"/>
      <c r="E81" s="14"/>
      <c r="F81" s="14"/>
    </row>
    <row r="82" spans="1:6" ht="12.75">
      <c r="A82" s="14"/>
      <c r="B82" s="14"/>
      <c r="C82" s="14"/>
      <c r="D82" s="14"/>
      <c r="E82" s="14"/>
      <c r="F82" s="14"/>
    </row>
    <row r="83" spans="1:6" ht="12.75">
      <c r="A83" s="14"/>
      <c r="B83" s="14"/>
      <c r="C83" s="14"/>
      <c r="D83" s="14"/>
      <c r="E83" s="14"/>
      <c r="F83" s="14"/>
    </row>
    <row r="84" spans="1:6" ht="12.75">
      <c r="A84" s="14"/>
      <c r="B84" s="14"/>
      <c r="C84" s="14"/>
      <c r="D84" s="14"/>
      <c r="E84" s="14"/>
      <c r="F84" s="14"/>
    </row>
    <row r="85" spans="1:6" ht="12.75">
      <c r="A85" s="14"/>
      <c r="B85" s="14"/>
      <c r="C85" s="14"/>
      <c r="D85" s="14"/>
      <c r="E85" s="14"/>
      <c r="F85" s="14"/>
    </row>
    <row r="86" spans="1:6" ht="12.75">
      <c r="A86" s="14"/>
      <c r="B86" s="14"/>
      <c r="C86" s="14"/>
      <c r="D86" s="14"/>
      <c r="E86" s="14"/>
      <c r="F86" s="14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6" ht="12.75">
      <c r="A90" s="14"/>
      <c r="B90" s="14"/>
      <c r="C90" s="14"/>
      <c r="D90" s="14"/>
      <c r="E90" s="14"/>
      <c r="F90" s="14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14"/>
      <c r="B94" s="14"/>
      <c r="C94" s="14"/>
      <c r="D94" s="14"/>
      <c r="E94" s="14"/>
      <c r="F94" s="14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4"/>
      <c r="B96" s="14"/>
      <c r="C96" s="14"/>
      <c r="D96" s="14"/>
      <c r="E96" s="14"/>
      <c r="F96" s="14"/>
    </row>
    <row r="97" spans="1:6" ht="12.75">
      <c r="A97" s="14"/>
      <c r="B97" s="14"/>
      <c r="C97" s="14"/>
      <c r="D97" s="14"/>
      <c r="E97" s="14"/>
      <c r="F97" s="14"/>
    </row>
    <row r="98" spans="1:6" ht="12.75">
      <c r="A98" s="14"/>
      <c r="B98" s="14"/>
      <c r="C98" s="14"/>
      <c r="D98" s="14"/>
      <c r="E98" s="14"/>
      <c r="F98" s="14"/>
    </row>
    <row r="99" spans="1:6" ht="12.75">
      <c r="A99" s="14"/>
      <c r="B99" s="14"/>
      <c r="C99" s="14"/>
      <c r="D99" s="14"/>
      <c r="E99" s="14"/>
      <c r="F99" s="14"/>
    </row>
    <row r="100" spans="1:6" ht="12.75">
      <c r="A100" s="14"/>
      <c r="B100" s="14"/>
      <c r="C100" s="14"/>
      <c r="D100" s="14"/>
      <c r="E100" s="14"/>
      <c r="F100" s="14"/>
    </row>
    <row r="101" spans="1:6" ht="12.75">
      <c r="A101" s="14"/>
      <c r="B101" s="14"/>
      <c r="C101" s="14"/>
      <c r="D101" s="14"/>
      <c r="E101" s="14"/>
      <c r="F101" s="14"/>
    </row>
    <row r="102" spans="1:6" ht="12.75">
      <c r="A102" s="14"/>
      <c r="B102" s="14"/>
      <c r="C102" s="14"/>
      <c r="D102" s="14"/>
      <c r="E102" s="14"/>
      <c r="F102" s="14"/>
    </row>
    <row r="103" spans="1:6" ht="12.75">
      <c r="A103" s="14"/>
      <c r="B103" s="14"/>
      <c r="C103" s="14"/>
      <c r="D103" s="1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  <row r="105" spans="1:6" ht="12.75">
      <c r="A105" s="14"/>
      <c r="B105" s="14"/>
      <c r="C105" s="14"/>
      <c r="D105" s="14"/>
      <c r="E105" s="14"/>
      <c r="F105" s="14"/>
    </row>
    <row r="106" spans="1:6" ht="12.75">
      <c r="A106" s="14"/>
      <c r="B106" s="14"/>
      <c r="C106" s="14"/>
      <c r="D106" s="14"/>
      <c r="E106" s="14"/>
      <c r="F106" s="14"/>
    </row>
    <row r="107" spans="1:6" ht="12.75">
      <c r="A107" s="14"/>
      <c r="B107" s="14"/>
      <c r="C107" s="14"/>
      <c r="D107" s="14"/>
      <c r="E107" s="14"/>
      <c r="F107" s="14"/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4"/>
      <c r="B109" s="14"/>
      <c r="C109" s="14"/>
      <c r="D109" s="14"/>
      <c r="E109" s="14"/>
      <c r="F109" s="14"/>
    </row>
    <row r="110" spans="1:6" ht="12.75">
      <c r="A110" s="14"/>
      <c r="B110" s="14"/>
      <c r="C110" s="14"/>
      <c r="D110" s="14"/>
      <c r="E110" s="14"/>
      <c r="F110" s="14"/>
    </row>
    <row r="111" spans="1:6" ht="12.75">
      <c r="A111" s="14"/>
      <c r="B111" s="14"/>
      <c r="C111" s="14"/>
      <c r="D111" s="14"/>
      <c r="E111" s="14"/>
      <c r="F111" s="14"/>
    </row>
    <row r="112" spans="1:6" ht="12.75">
      <c r="A112" s="14"/>
      <c r="B112" s="14"/>
      <c r="C112" s="14"/>
      <c r="D112" s="14"/>
      <c r="E112" s="14"/>
      <c r="F112" s="14"/>
    </row>
    <row r="113" spans="1:6" ht="12.75">
      <c r="A113" s="14"/>
      <c r="B113" s="14"/>
      <c r="C113" s="14"/>
      <c r="D113" s="14"/>
      <c r="E113" s="14"/>
      <c r="F113" s="14"/>
    </row>
    <row r="114" spans="1:6" ht="12.75">
      <c r="A114" s="14"/>
      <c r="B114" s="14"/>
      <c r="C114" s="14"/>
      <c r="D114" s="14"/>
      <c r="E114" s="14"/>
      <c r="F114" s="14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64927" ht="12.75">
      <c r="H64927" s="2">
        <f>F64927</f>
        <v>0</v>
      </c>
    </row>
  </sheetData>
  <printOptions horizontalCentered="1"/>
  <pageMargins left="1.8" right="2.2" top="1.8" bottom="1.7" header="0.5" footer="1.8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1"/>
  <sheetViews>
    <sheetView workbookViewId="0" topLeftCell="A1">
      <pane ySplit="4" topLeftCell="BM5" activePane="bottomLeft" state="frozen"/>
      <selection pane="topLeft" activeCell="B11" sqref="B11"/>
      <selection pane="bottomLeft" activeCell="B21" sqref="B21"/>
    </sheetView>
  </sheetViews>
  <sheetFormatPr defaultColWidth="9.140625" defaultRowHeight="12.75"/>
  <cols>
    <col min="1" max="1" width="3.421875" style="109" customWidth="1"/>
    <col min="2" max="2" width="31.140625" style="109" customWidth="1"/>
    <col min="3" max="3" width="16.00390625" style="109" customWidth="1"/>
    <col min="4" max="4" width="15.140625" style="109" customWidth="1"/>
    <col min="5" max="5" width="19.00390625" style="109" customWidth="1"/>
    <col min="6" max="6" width="10.28125" style="109" bestFit="1" customWidth="1"/>
    <col min="7" max="16384" width="8.8515625" style="109" customWidth="1"/>
  </cols>
  <sheetData>
    <row r="1" spans="1:5" ht="12">
      <c r="A1" s="107"/>
      <c r="B1" s="108" t="s">
        <v>17</v>
      </c>
      <c r="C1" s="108"/>
      <c r="D1" s="108"/>
      <c r="E1" s="108"/>
    </row>
    <row r="2" spans="1:5" ht="12">
      <c r="A2" s="107"/>
      <c r="B2" s="108" t="s">
        <v>341</v>
      </c>
      <c r="C2" s="108"/>
      <c r="D2" s="108"/>
      <c r="E2" s="108"/>
    </row>
    <row r="3" spans="1:5" ht="7.5" customHeight="1">
      <c r="A3" s="107"/>
      <c r="B3" s="107"/>
      <c r="C3" s="107"/>
      <c r="D3" s="107"/>
      <c r="E3" s="107"/>
    </row>
    <row r="4" spans="1:7" ht="12">
      <c r="A4" s="107"/>
      <c r="B4" s="107"/>
      <c r="C4" s="110" t="s">
        <v>35</v>
      </c>
      <c r="D4" s="110" t="s">
        <v>36</v>
      </c>
      <c r="E4" s="110" t="s">
        <v>38</v>
      </c>
      <c r="F4" s="111"/>
      <c r="G4" s="111"/>
    </row>
    <row r="5" spans="1:7" ht="12">
      <c r="A5" s="107"/>
      <c r="B5" s="107"/>
      <c r="C5" s="110"/>
      <c r="D5" s="110" t="s">
        <v>37</v>
      </c>
      <c r="E5" s="112" t="s">
        <v>303</v>
      </c>
      <c r="F5" s="111"/>
      <c r="G5" s="111"/>
    </row>
    <row r="6" spans="1:5" ht="12">
      <c r="A6" s="112" t="s">
        <v>177</v>
      </c>
      <c r="B6" s="107"/>
      <c r="C6" s="107"/>
      <c r="D6" s="107"/>
      <c r="E6" s="107"/>
    </row>
    <row r="7" spans="1:5" ht="12">
      <c r="A7" s="107"/>
      <c r="B7" s="107" t="s">
        <v>151</v>
      </c>
      <c r="C7" s="113">
        <v>43561.22</v>
      </c>
      <c r="D7" s="113">
        <v>42940.61</v>
      </c>
      <c r="E7" s="113">
        <f aca="true" t="shared" si="0" ref="E7:E13">D7-C7</f>
        <v>-620.6100000000006</v>
      </c>
    </row>
    <row r="8" spans="1:5" ht="12">
      <c r="A8" s="107"/>
      <c r="B8" s="107" t="s">
        <v>217</v>
      </c>
      <c r="C8" s="113">
        <v>3563270.03</v>
      </c>
      <c r="D8" s="113">
        <v>3496227.5</v>
      </c>
      <c r="E8" s="113">
        <f t="shared" si="0"/>
        <v>-67042.5299999998</v>
      </c>
    </row>
    <row r="9" spans="1:5" ht="12">
      <c r="A9" s="107"/>
      <c r="B9" s="107" t="s">
        <v>154</v>
      </c>
      <c r="C9" s="113">
        <v>0</v>
      </c>
      <c r="D9" s="113">
        <v>29680.51</v>
      </c>
      <c r="E9" s="113">
        <f t="shared" si="0"/>
        <v>29680.51</v>
      </c>
    </row>
    <row r="10" spans="1:5" ht="12">
      <c r="A10" s="107"/>
      <c r="B10" s="107" t="s">
        <v>18</v>
      </c>
      <c r="C10" s="113">
        <v>358258.28</v>
      </c>
      <c r="D10" s="113">
        <v>368328.22</v>
      </c>
      <c r="E10" s="113">
        <f t="shared" si="0"/>
        <v>10069.939999999944</v>
      </c>
    </row>
    <row r="11" spans="1:5" ht="12">
      <c r="A11" s="107"/>
      <c r="B11" s="107" t="s">
        <v>344</v>
      </c>
      <c r="C11" s="113">
        <v>0</v>
      </c>
      <c r="D11" s="113">
        <v>2635.18</v>
      </c>
      <c r="E11" s="113">
        <f t="shared" si="0"/>
        <v>2635.18</v>
      </c>
    </row>
    <row r="12" spans="1:5" ht="12">
      <c r="A12" s="107"/>
      <c r="B12" s="107" t="s">
        <v>159</v>
      </c>
      <c r="C12" s="113">
        <v>3500</v>
      </c>
      <c r="D12" s="113">
        <v>3582.06</v>
      </c>
      <c r="E12" s="113">
        <f t="shared" si="0"/>
        <v>82.05999999999995</v>
      </c>
    </row>
    <row r="13" spans="1:5" ht="12">
      <c r="A13" s="107"/>
      <c r="B13" s="107" t="s">
        <v>320</v>
      </c>
      <c r="C13" s="113">
        <v>10000</v>
      </c>
      <c r="D13" s="113">
        <v>5586.09</v>
      </c>
      <c r="E13" s="113">
        <f t="shared" si="0"/>
        <v>-4413.91</v>
      </c>
    </row>
    <row r="14" spans="1:5" ht="9" customHeight="1">
      <c r="A14" s="107"/>
      <c r="B14" s="107"/>
      <c r="C14" s="113"/>
      <c r="D14" s="113"/>
      <c r="E14" s="113"/>
    </row>
    <row r="15" spans="1:6" ht="12">
      <c r="A15" s="107"/>
      <c r="B15" s="114" t="s">
        <v>216</v>
      </c>
      <c r="C15" s="115">
        <f>SUM(C7:C13)</f>
        <v>3978589.5300000003</v>
      </c>
      <c r="D15" s="115">
        <f>SUM(D7:D13)</f>
        <v>3948980.17</v>
      </c>
      <c r="E15" s="115">
        <f>SUM(E7:E12)</f>
        <v>-25195.449999999855</v>
      </c>
      <c r="F15" s="116"/>
    </row>
    <row r="16" spans="1:6" ht="9" customHeight="1">
      <c r="A16" s="107"/>
      <c r="B16" s="114"/>
      <c r="C16" s="115"/>
      <c r="D16" s="115"/>
      <c r="E16" s="115"/>
      <c r="F16" s="116"/>
    </row>
    <row r="17" spans="1:5" ht="12">
      <c r="A17" s="117" t="s">
        <v>29</v>
      </c>
      <c r="B17" s="107"/>
      <c r="C17" s="113"/>
      <c r="D17" s="113"/>
      <c r="E17" s="113"/>
    </row>
    <row r="18" spans="1:5" ht="12">
      <c r="A18" s="107"/>
      <c r="B18" s="107" t="s">
        <v>19</v>
      </c>
      <c r="C18" s="113">
        <v>7000</v>
      </c>
      <c r="D18" s="113">
        <v>8637.16</v>
      </c>
      <c r="E18" s="113">
        <f>D18-C18</f>
        <v>1637.1599999999999</v>
      </c>
    </row>
    <row r="19" spans="1:5" ht="12">
      <c r="A19" s="107"/>
      <c r="B19" s="107" t="s">
        <v>20</v>
      </c>
      <c r="C19" s="113">
        <v>5500</v>
      </c>
      <c r="D19" s="113">
        <v>10631.94</v>
      </c>
      <c r="E19" s="113">
        <f>D19-C19</f>
        <v>5131.9400000000005</v>
      </c>
    </row>
    <row r="20" spans="1:5" ht="12">
      <c r="A20" s="107"/>
      <c r="B20" s="107" t="s">
        <v>21</v>
      </c>
      <c r="C20" s="113">
        <v>1500</v>
      </c>
      <c r="D20" s="113">
        <v>1882</v>
      </c>
      <c r="E20" s="113">
        <f>D20-C20</f>
        <v>382</v>
      </c>
    </row>
    <row r="21" spans="1:5" ht="9" customHeight="1">
      <c r="A21" s="107"/>
      <c r="B21" s="107"/>
      <c r="C21" s="113"/>
      <c r="D21" s="113"/>
      <c r="E21" s="113"/>
    </row>
    <row r="22" spans="1:5" ht="12">
      <c r="A22" s="107"/>
      <c r="B22" s="114" t="s">
        <v>216</v>
      </c>
      <c r="C22" s="115">
        <f>SUM(C18:C20)</f>
        <v>14000</v>
      </c>
      <c r="D22" s="115">
        <f>SUM(D18:D20)</f>
        <v>21151.1</v>
      </c>
      <c r="E22" s="115">
        <f>SUM(E18:E20)</f>
        <v>7151.1</v>
      </c>
    </row>
    <row r="23" spans="1:5" ht="9" customHeight="1">
      <c r="A23" s="107"/>
      <c r="B23" s="114"/>
      <c r="C23" s="115"/>
      <c r="D23" s="115"/>
      <c r="E23" s="115"/>
    </row>
    <row r="24" spans="1:5" ht="12">
      <c r="A24" s="117" t="s">
        <v>178</v>
      </c>
      <c r="B24" s="107"/>
      <c r="C24" s="113"/>
      <c r="D24" s="113"/>
      <c r="E24" s="113"/>
    </row>
    <row r="25" spans="1:5" ht="12">
      <c r="A25" s="117"/>
      <c r="B25" s="107" t="s">
        <v>150</v>
      </c>
      <c r="C25" s="113">
        <v>350</v>
      </c>
      <c r="D25" s="113">
        <v>300</v>
      </c>
      <c r="E25" s="113">
        <f aca="true" t="shared" si="1" ref="E25:E41">D25-C25</f>
        <v>-50</v>
      </c>
    </row>
    <row r="26" spans="1:5" ht="12">
      <c r="A26" s="117"/>
      <c r="B26" s="107" t="s">
        <v>152</v>
      </c>
      <c r="C26" s="113">
        <v>120</v>
      </c>
      <c r="D26" s="113">
        <v>120</v>
      </c>
      <c r="E26" s="113">
        <f t="shared" si="1"/>
        <v>0</v>
      </c>
    </row>
    <row r="27" spans="1:5" ht="12">
      <c r="A27" s="107"/>
      <c r="B27" s="107" t="s">
        <v>157</v>
      </c>
      <c r="C27" s="113">
        <v>2000</v>
      </c>
      <c r="D27" s="113">
        <v>2363</v>
      </c>
      <c r="E27" s="113">
        <f t="shared" si="1"/>
        <v>363</v>
      </c>
    </row>
    <row r="28" spans="1:5" ht="12">
      <c r="A28" s="107"/>
      <c r="B28" s="107" t="s">
        <v>158</v>
      </c>
      <c r="C28" s="113">
        <v>280</v>
      </c>
      <c r="D28" s="113">
        <v>410</v>
      </c>
      <c r="E28" s="113">
        <f t="shared" si="1"/>
        <v>130</v>
      </c>
    </row>
    <row r="29" spans="1:5" ht="12">
      <c r="A29" s="107"/>
      <c r="B29" s="107" t="s">
        <v>155</v>
      </c>
      <c r="C29" s="113">
        <v>125</v>
      </c>
      <c r="D29" s="113">
        <v>190</v>
      </c>
      <c r="E29" s="113">
        <f t="shared" si="1"/>
        <v>65</v>
      </c>
    </row>
    <row r="30" spans="1:5" ht="12">
      <c r="A30" s="107"/>
      <c r="B30" s="107" t="s">
        <v>156</v>
      </c>
      <c r="C30" s="113">
        <v>100</v>
      </c>
      <c r="D30" s="113">
        <v>45</v>
      </c>
      <c r="E30" s="113">
        <f t="shared" si="1"/>
        <v>-55</v>
      </c>
    </row>
    <row r="31" spans="1:5" ht="12">
      <c r="A31" s="107"/>
      <c r="B31" s="107"/>
      <c r="C31" s="113"/>
      <c r="D31" s="113"/>
      <c r="E31" s="113"/>
    </row>
    <row r="32" ht="12">
      <c r="A32" s="107"/>
    </row>
    <row r="33" spans="1:5" ht="12">
      <c r="A33" s="107"/>
      <c r="B33" s="107" t="s">
        <v>297</v>
      </c>
      <c r="C33" s="113">
        <v>50</v>
      </c>
      <c r="D33" s="113">
        <v>0</v>
      </c>
      <c r="E33" s="113">
        <f>D33-C33</f>
        <v>-50</v>
      </c>
    </row>
    <row r="34" spans="1:5" ht="12">
      <c r="A34" s="107"/>
      <c r="B34" s="107" t="s">
        <v>22</v>
      </c>
      <c r="C34" s="113">
        <v>32684</v>
      </c>
      <c r="D34" s="113">
        <v>18531</v>
      </c>
      <c r="E34" s="113">
        <f t="shared" si="1"/>
        <v>-14153</v>
      </c>
    </row>
    <row r="35" spans="1:5" ht="12">
      <c r="A35" s="107"/>
      <c r="B35" s="107" t="s">
        <v>23</v>
      </c>
      <c r="C35" s="113">
        <v>0</v>
      </c>
      <c r="D35" s="113">
        <v>0</v>
      </c>
      <c r="E35" s="113">
        <f t="shared" si="1"/>
        <v>0</v>
      </c>
    </row>
    <row r="36" spans="1:5" ht="12">
      <c r="A36" s="107"/>
      <c r="B36" s="107" t="s">
        <v>24</v>
      </c>
      <c r="C36" s="113">
        <v>4051</v>
      </c>
      <c r="D36" s="113">
        <v>6806</v>
      </c>
      <c r="E36" s="113">
        <f t="shared" si="1"/>
        <v>2755</v>
      </c>
    </row>
    <row r="37" spans="1:5" ht="12">
      <c r="A37" s="107"/>
      <c r="B37" s="107" t="s">
        <v>25</v>
      </c>
      <c r="C37" s="113">
        <v>3281</v>
      </c>
      <c r="D37" s="113">
        <v>6525</v>
      </c>
      <c r="E37" s="113">
        <f t="shared" si="1"/>
        <v>3244</v>
      </c>
    </row>
    <row r="38" spans="1:5" ht="12">
      <c r="A38" s="107"/>
      <c r="B38" s="107" t="s">
        <v>149</v>
      </c>
      <c r="C38" s="113">
        <v>180</v>
      </c>
      <c r="D38" s="113">
        <v>305</v>
      </c>
      <c r="E38" s="113">
        <f t="shared" si="1"/>
        <v>125</v>
      </c>
    </row>
    <row r="39" spans="1:5" ht="12">
      <c r="A39" s="107"/>
      <c r="B39" s="107" t="s">
        <v>153</v>
      </c>
      <c r="C39" s="113">
        <v>0</v>
      </c>
      <c r="D39" s="113">
        <v>443.5</v>
      </c>
      <c r="E39" s="113">
        <f t="shared" si="1"/>
        <v>443.5</v>
      </c>
    </row>
    <row r="40" spans="1:5" ht="12">
      <c r="A40" s="107"/>
      <c r="B40" s="107" t="s">
        <v>148</v>
      </c>
      <c r="C40" s="113">
        <v>2505</v>
      </c>
      <c r="D40" s="113">
        <v>2535</v>
      </c>
      <c r="E40" s="113">
        <f t="shared" si="1"/>
        <v>30</v>
      </c>
    </row>
    <row r="41" spans="1:5" ht="12">
      <c r="A41" s="107"/>
      <c r="B41" s="107" t="s">
        <v>175</v>
      </c>
      <c r="C41" s="113">
        <v>0</v>
      </c>
      <c r="D41" s="113"/>
      <c r="E41" s="113">
        <f t="shared" si="1"/>
        <v>0</v>
      </c>
    </row>
    <row r="42" spans="1:5" ht="9" customHeight="1">
      <c r="A42" s="107"/>
      <c r="B42" s="107"/>
      <c r="C42" s="113"/>
      <c r="D42" s="113"/>
      <c r="E42" s="113"/>
    </row>
    <row r="43" spans="1:5" ht="12">
      <c r="A43" s="107"/>
      <c r="B43" s="114" t="s">
        <v>216</v>
      </c>
      <c r="C43" s="115">
        <f>SUM(C25:C41)</f>
        <v>45726</v>
      </c>
      <c r="D43" s="115">
        <f>SUM(D25:D41)</f>
        <v>38573.5</v>
      </c>
      <c r="E43" s="115">
        <f>SUM(E25:E41)</f>
        <v>-7152.5</v>
      </c>
    </row>
    <row r="44" spans="1:5" ht="9" customHeight="1">
      <c r="A44" s="107"/>
      <c r="B44" s="107"/>
      <c r="C44" s="113"/>
      <c r="D44" s="113"/>
      <c r="E44" s="113"/>
    </row>
    <row r="45" spans="1:5" ht="12">
      <c r="A45" s="117" t="s">
        <v>145</v>
      </c>
      <c r="B45" s="107"/>
      <c r="C45" s="113"/>
      <c r="D45" s="113"/>
      <c r="E45" s="113"/>
    </row>
    <row r="46" spans="1:5" ht="12">
      <c r="A46" s="107"/>
      <c r="B46" s="118" t="s">
        <v>26</v>
      </c>
      <c r="C46" s="113"/>
      <c r="D46" s="113"/>
      <c r="E46" s="113"/>
    </row>
    <row r="47" spans="1:5" ht="12">
      <c r="A47" s="107"/>
      <c r="B47" s="107" t="s">
        <v>197</v>
      </c>
      <c r="C47" s="113">
        <v>0</v>
      </c>
      <c r="D47" s="113">
        <v>1</v>
      </c>
      <c r="E47" s="113">
        <f>D47-C47</f>
        <v>1</v>
      </c>
    </row>
    <row r="48" spans="1:5" ht="12">
      <c r="A48" s="107"/>
      <c r="B48" s="107" t="s">
        <v>276</v>
      </c>
      <c r="C48" s="113">
        <v>12360</v>
      </c>
      <c r="D48" s="113">
        <v>12669</v>
      </c>
      <c r="E48" s="113">
        <f>D48-C48</f>
        <v>309</v>
      </c>
    </row>
    <row r="49" spans="1:5" ht="12">
      <c r="A49" s="107"/>
      <c r="B49" s="118" t="s">
        <v>27</v>
      </c>
      <c r="C49" s="113"/>
      <c r="D49" s="113"/>
      <c r="E49" s="113"/>
    </row>
    <row r="50" spans="1:5" ht="12">
      <c r="A50" s="107"/>
      <c r="B50" s="107" t="s">
        <v>196</v>
      </c>
      <c r="C50" s="113">
        <v>300</v>
      </c>
      <c r="D50" s="113">
        <v>438.17</v>
      </c>
      <c r="E50" s="113">
        <f>D50-C50</f>
        <v>138.17000000000002</v>
      </c>
    </row>
    <row r="51" spans="1:5" ht="12">
      <c r="A51" s="107"/>
      <c r="B51" s="118" t="s">
        <v>28</v>
      </c>
      <c r="C51" s="113"/>
      <c r="D51" s="113"/>
      <c r="E51" s="113"/>
    </row>
    <row r="52" spans="1:5" ht="12">
      <c r="A52" s="107"/>
      <c r="B52" s="107" t="s">
        <v>194</v>
      </c>
      <c r="C52" s="113">
        <v>330</v>
      </c>
      <c r="D52" s="113">
        <v>476.12</v>
      </c>
      <c r="E52" s="113">
        <f>D52-C52</f>
        <v>146.12</v>
      </c>
    </row>
    <row r="53" spans="1:5" ht="12">
      <c r="A53" s="107"/>
      <c r="B53" s="107" t="s">
        <v>195</v>
      </c>
      <c r="C53" s="113">
        <v>0</v>
      </c>
      <c r="D53" s="113">
        <v>15</v>
      </c>
      <c r="E53" s="113">
        <f>D53-C53</f>
        <v>15</v>
      </c>
    </row>
    <row r="54" spans="1:5" ht="12">
      <c r="A54" s="107"/>
      <c r="B54" s="118" t="s">
        <v>30</v>
      </c>
      <c r="C54" s="113"/>
      <c r="D54" s="113"/>
      <c r="E54" s="113"/>
    </row>
    <row r="55" spans="1:5" ht="12">
      <c r="A55" s="107"/>
      <c r="B55" s="107" t="s">
        <v>266</v>
      </c>
      <c r="C55" s="113">
        <v>175</v>
      </c>
      <c r="D55" s="113">
        <v>250</v>
      </c>
      <c r="E55" s="113">
        <f>D55-C55</f>
        <v>75</v>
      </c>
    </row>
    <row r="56" spans="1:5" ht="12">
      <c r="A56" s="107"/>
      <c r="B56" s="107" t="s">
        <v>267</v>
      </c>
      <c r="C56" s="113">
        <v>75</v>
      </c>
      <c r="D56" s="113">
        <v>0</v>
      </c>
      <c r="E56" s="113">
        <f>D56-C56</f>
        <v>-75</v>
      </c>
    </row>
    <row r="57" spans="1:5" ht="12">
      <c r="A57" s="107"/>
      <c r="B57" s="107"/>
      <c r="C57" s="113"/>
      <c r="D57" s="113"/>
      <c r="E57" s="113"/>
    </row>
    <row r="58" spans="1:5" ht="12">
      <c r="A58" s="107"/>
      <c r="B58" s="107"/>
      <c r="C58" s="113"/>
      <c r="D58" s="113"/>
      <c r="E58" s="113"/>
    </row>
    <row r="59" spans="1:5" ht="12">
      <c r="A59" s="107"/>
      <c r="B59" s="107"/>
      <c r="C59" s="113"/>
      <c r="D59" s="113"/>
      <c r="E59" s="113"/>
    </row>
    <row r="60" spans="1:5" ht="12">
      <c r="A60" s="107"/>
      <c r="B60" s="118" t="s">
        <v>31</v>
      </c>
      <c r="C60" s="113"/>
      <c r="D60" s="113"/>
      <c r="E60" s="113"/>
    </row>
    <row r="61" spans="1:5" ht="12">
      <c r="A61" s="107" t="s">
        <v>191</v>
      </c>
      <c r="B61" s="107" t="s">
        <v>192</v>
      </c>
      <c r="C61" s="113">
        <v>200</v>
      </c>
      <c r="D61" s="113">
        <v>0</v>
      </c>
      <c r="E61" s="113">
        <f>D61-C61</f>
        <v>-200</v>
      </c>
    </row>
    <row r="62" spans="1:5" ht="12">
      <c r="A62" s="107"/>
      <c r="B62" s="107" t="s">
        <v>193</v>
      </c>
      <c r="C62" s="113">
        <v>0</v>
      </c>
      <c r="D62" s="113">
        <v>390</v>
      </c>
      <c r="E62" s="113">
        <f>D62-C62</f>
        <v>390</v>
      </c>
    </row>
    <row r="63" spans="1:5" ht="12">
      <c r="A63" s="107"/>
      <c r="B63" s="118" t="s">
        <v>215</v>
      </c>
      <c r="C63" s="113"/>
      <c r="D63" s="113"/>
      <c r="E63" s="113"/>
    </row>
    <row r="64" spans="1:5" ht="12">
      <c r="A64" s="107"/>
      <c r="B64" s="107" t="s">
        <v>256</v>
      </c>
      <c r="C64" s="113">
        <v>200</v>
      </c>
      <c r="D64" s="113">
        <v>87.86</v>
      </c>
      <c r="E64" s="113">
        <f>D64-C64</f>
        <v>-112.14</v>
      </c>
    </row>
    <row r="65" spans="1:5" ht="12">
      <c r="A65" s="107"/>
      <c r="B65" s="118" t="s">
        <v>269</v>
      </c>
      <c r="C65" s="113"/>
      <c r="D65" s="113"/>
      <c r="E65" s="113"/>
    </row>
    <row r="66" spans="1:5" ht="12">
      <c r="A66" s="107"/>
      <c r="B66" s="107" t="s">
        <v>255</v>
      </c>
      <c r="C66" s="113">
        <v>500</v>
      </c>
      <c r="D66" s="113">
        <v>832.84</v>
      </c>
      <c r="E66" s="113">
        <f>D66-C66</f>
        <v>332.84000000000003</v>
      </c>
    </row>
    <row r="67" spans="1:5" ht="9" customHeight="1">
      <c r="A67" s="107"/>
      <c r="B67" s="107"/>
      <c r="C67" s="113"/>
      <c r="D67" s="113"/>
      <c r="E67" s="113"/>
    </row>
    <row r="68" spans="1:5" ht="12">
      <c r="A68" s="107"/>
      <c r="B68" s="114" t="s">
        <v>216</v>
      </c>
      <c r="C68" s="115">
        <f>SUM(C47:C66)</f>
        <v>14140</v>
      </c>
      <c r="D68" s="115">
        <f>SUM(D47:D66)</f>
        <v>15159.990000000002</v>
      </c>
      <c r="E68" s="115">
        <f>SUM(E47:E66)</f>
        <v>1019.99</v>
      </c>
    </row>
    <row r="69" spans="1:5" ht="9" customHeight="1">
      <c r="A69" s="107"/>
      <c r="B69" s="107"/>
      <c r="C69" s="113"/>
      <c r="D69" s="113"/>
      <c r="E69" s="113"/>
    </row>
    <row r="70" spans="1:5" ht="12">
      <c r="A70" s="117" t="s">
        <v>189</v>
      </c>
      <c r="B70" s="107"/>
      <c r="C70" s="113"/>
      <c r="D70" s="113"/>
      <c r="E70" s="113"/>
    </row>
    <row r="71" spans="1:5" ht="12">
      <c r="A71" s="107"/>
      <c r="B71" s="118" t="s">
        <v>32</v>
      </c>
      <c r="C71" s="113"/>
      <c r="D71" s="113"/>
      <c r="E71" s="113"/>
    </row>
    <row r="72" spans="1:5" ht="12">
      <c r="A72" s="107"/>
      <c r="B72" s="107" t="s">
        <v>160</v>
      </c>
      <c r="C72" s="113">
        <v>2100</v>
      </c>
      <c r="D72" s="113">
        <v>1637.5</v>
      </c>
      <c r="E72" s="113">
        <f aca="true" t="shared" si="2" ref="E72:E77">D72-C72</f>
        <v>-462.5</v>
      </c>
    </row>
    <row r="73" spans="1:5" ht="12">
      <c r="A73" s="107"/>
      <c r="B73" s="107" t="s">
        <v>161</v>
      </c>
      <c r="C73" s="113">
        <v>570</v>
      </c>
      <c r="D73" s="113">
        <v>100</v>
      </c>
      <c r="E73" s="113">
        <f t="shared" si="2"/>
        <v>-470</v>
      </c>
    </row>
    <row r="74" spans="1:5" ht="12">
      <c r="A74" s="107"/>
      <c r="B74" s="107" t="s">
        <v>163</v>
      </c>
      <c r="C74" s="113">
        <v>180</v>
      </c>
      <c r="D74" s="113">
        <v>237</v>
      </c>
      <c r="E74" s="113">
        <f t="shared" si="2"/>
        <v>57</v>
      </c>
    </row>
    <row r="75" spans="1:5" ht="12">
      <c r="A75" s="107"/>
      <c r="B75" s="107" t="s">
        <v>33</v>
      </c>
      <c r="C75" s="113">
        <v>0</v>
      </c>
      <c r="D75" s="113">
        <v>2480</v>
      </c>
      <c r="E75" s="113">
        <f t="shared" si="2"/>
        <v>2480</v>
      </c>
    </row>
    <row r="76" spans="1:5" ht="12">
      <c r="A76" s="107"/>
      <c r="B76" s="107" t="s">
        <v>162</v>
      </c>
      <c r="C76" s="113">
        <v>350</v>
      </c>
      <c r="D76" s="113">
        <v>630.55</v>
      </c>
      <c r="E76" s="113">
        <f t="shared" si="2"/>
        <v>280.54999999999995</v>
      </c>
    </row>
    <row r="77" spans="1:5" ht="12">
      <c r="A77" s="107"/>
      <c r="B77" s="107" t="s">
        <v>164</v>
      </c>
      <c r="C77" s="113">
        <v>1200</v>
      </c>
      <c r="D77" s="113">
        <v>1709.03</v>
      </c>
      <c r="E77" s="113">
        <f t="shared" si="2"/>
        <v>509.03</v>
      </c>
    </row>
    <row r="78" spans="1:5" ht="12">
      <c r="A78" s="107"/>
      <c r="B78" s="118" t="s">
        <v>198</v>
      </c>
      <c r="C78" s="113"/>
      <c r="D78" s="113"/>
      <c r="E78" s="113"/>
    </row>
    <row r="79" spans="1:5" ht="12">
      <c r="A79" s="107"/>
      <c r="B79" s="107" t="s">
        <v>165</v>
      </c>
      <c r="C79" s="113">
        <v>0</v>
      </c>
      <c r="D79" s="113">
        <v>1400</v>
      </c>
      <c r="E79" s="113">
        <f aca="true" t="shared" si="3" ref="E79:E85">D79-C79</f>
        <v>1400</v>
      </c>
    </row>
    <row r="80" spans="1:5" ht="12">
      <c r="A80" s="107"/>
      <c r="B80" s="107" t="s">
        <v>342</v>
      </c>
      <c r="C80" s="113">
        <v>700</v>
      </c>
      <c r="D80" s="113">
        <v>10</v>
      </c>
      <c r="E80" s="113">
        <f t="shared" si="3"/>
        <v>-690</v>
      </c>
    </row>
    <row r="81" spans="1:5" ht="12">
      <c r="A81" s="107"/>
      <c r="B81" s="107" t="s">
        <v>166</v>
      </c>
      <c r="C81" s="113">
        <v>100</v>
      </c>
      <c r="D81" s="113">
        <v>175</v>
      </c>
      <c r="E81" s="113">
        <f t="shared" si="3"/>
        <v>75</v>
      </c>
    </row>
    <row r="82" spans="1:5" ht="12">
      <c r="A82" s="107"/>
      <c r="B82" s="107" t="s">
        <v>170</v>
      </c>
      <c r="C82" s="113">
        <v>25</v>
      </c>
      <c r="D82" s="113">
        <v>300</v>
      </c>
      <c r="E82" s="113">
        <f t="shared" si="3"/>
        <v>275</v>
      </c>
    </row>
    <row r="83" spans="1:5" ht="12">
      <c r="A83" s="107"/>
      <c r="B83" s="107" t="s">
        <v>167</v>
      </c>
      <c r="C83" s="113">
        <v>400</v>
      </c>
      <c r="D83" s="113">
        <v>1625</v>
      </c>
      <c r="E83" s="113">
        <f t="shared" si="3"/>
        <v>1225</v>
      </c>
    </row>
    <row r="84" spans="1:5" ht="12">
      <c r="A84" s="107"/>
      <c r="B84" s="107" t="s">
        <v>168</v>
      </c>
      <c r="C84" s="113">
        <v>0</v>
      </c>
      <c r="D84" s="113">
        <v>25</v>
      </c>
      <c r="E84" s="113">
        <f t="shared" si="3"/>
        <v>25</v>
      </c>
    </row>
    <row r="85" spans="1:5" ht="12">
      <c r="A85" s="107"/>
      <c r="B85" s="107" t="s">
        <v>169</v>
      </c>
      <c r="C85" s="113">
        <v>25</v>
      </c>
      <c r="D85" s="113">
        <v>55</v>
      </c>
      <c r="E85" s="113">
        <f t="shared" si="3"/>
        <v>30</v>
      </c>
    </row>
    <row r="86" spans="1:5" ht="12">
      <c r="A86" s="107"/>
      <c r="B86" s="107"/>
      <c r="C86" s="113"/>
      <c r="D86" s="113"/>
      <c r="E86" s="113"/>
    </row>
    <row r="87" spans="1:5" ht="12">
      <c r="A87" s="107"/>
      <c r="B87" s="118" t="s">
        <v>257</v>
      </c>
      <c r="C87" s="113"/>
      <c r="D87" s="113"/>
      <c r="E87" s="113"/>
    </row>
    <row r="88" spans="1:5" ht="12">
      <c r="A88" s="107"/>
      <c r="B88" s="107" t="s">
        <v>190</v>
      </c>
      <c r="C88" s="113">
        <v>55000</v>
      </c>
      <c r="D88" s="113">
        <v>58442.96</v>
      </c>
      <c r="E88" s="113">
        <f>D88-C88</f>
        <v>3442.959999999999</v>
      </c>
    </row>
    <row r="89" spans="1:5" ht="12">
      <c r="A89" s="107"/>
      <c r="B89" s="114" t="s">
        <v>216</v>
      </c>
      <c r="C89" s="115">
        <f>SUM(C71:C88)</f>
        <v>60650</v>
      </c>
      <c r="D89" s="115">
        <f>SUM(D71:D88)</f>
        <v>68827.04</v>
      </c>
      <c r="E89" s="115">
        <f>SUM(E71:E88)</f>
        <v>8177.039999999999</v>
      </c>
    </row>
    <row r="90" spans="1:5" ht="9" customHeight="1">
      <c r="A90" s="107"/>
      <c r="B90" s="107"/>
      <c r="C90" s="113"/>
      <c r="D90" s="113"/>
      <c r="E90" s="113"/>
    </row>
    <row r="91" spans="1:5" ht="12">
      <c r="A91" s="117" t="s">
        <v>179</v>
      </c>
      <c r="B91" s="107"/>
      <c r="C91" s="113"/>
      <c r="D91" s="113"/>
      <c r="E91" s="113"/>
    </row>
    <row r="92" spans="1:5" ht="12">
      <c r="A92" s="107"/>
      <c r="B92" s="107" t="s">
        <v>171</v>
      </c>
      <c r="C92" s="113">
        <v>4200</v>
      </c>
      <c r="D92" s="113">
        <v>3136</v>
      </c>
      <c r="E92" s="113">
        <f>D92-C92</f>
        <v>-1064</v>
      </c>
    </row>
    <row r="93" spans="1:5" ht="12">
      <c r="A93" s="107"/>
      <c r="B93" s="107" t="s">
        <v>343</v>
      </c>
      <c r="C93" s="113">
        <v>0</v>
      </c>
      <c r="D93" s="113">
        <v>36</v>
      </c>
      <c r="E93" s="113"/>
    </row>
    <row r="94" spans="1:5" ht="12">
      <c r="A94" s="107"/>
      <c r="B94" s="107" t="s">
        <v>321</v>
      </c>
      <c r="C94" s="113">
        <v>0</v>
      </c>
      <c r="D94" s="113">
        <v>36.55</v>
      </c>
      <c r="E94" s="113">
        <f>D94-C94</f>
        <v>36.55</v>
      </c>
    </row>
    <row r="95" spans="1:5" ht="12">
      <c r="A95" s="107"/>
      <c r="B95" s="107" t="s">
        <v>345</v>
      </c>
      <c r="C95" s="113">
        <v>0</v>
      </c>
      <c r="D95" s="113">
        <v>500</v>
      </c>
      <c r="E95" s="113">
        <f>D95-C95</f>
        <v>500</v>
      </c>
    </row>
    <row r="96" spans="1:5" ht="12">
      <c r="A96" s="107"/>
      <c r="B96" s="114" t="s">
        <v>216</v>
      </c>
      <c r="C96" s="115">
        <f>SUM(C92:C95)</f>
        <v>4200</v>
      </c>
      <c r="D96" s="115">
        <f>SUM(D92:D95)</f>
        <v>3708.55</v>
      </c>
      <c r="E96" s="115">
        <f>SUM(E92:E95)</f>
        <v>-527.45</v>
      </c>
    </row>
    <row r="97" spans="1:5" ht="9" customHeight="1">
      <c r="A97" s="107"/>
      <c r="B97" s="107"/>
      <c r="C97" s="113"/>
      <c r="D97" s="113"/>
      <c r="E97" s="113"/>
    </row>
    <row r="98" spans="1:5" ht="12">
      <c r="A98" s="117" t="s">
        <v>180</v>
      </c>
      <c r="B98" s="107"/>
      <c r="C98" s="113"/>
      <c r="D98" s="113"/>
      <c r="E98" s="113"/>
    </row>
    <row r="99" spans="1:5" ht="12">
      <c r="A99" s="117"/>
      <c r="B99" s="107" t="s">
        <v>172</v>
      </c>
      <c r="C99" s="113">
        <v>1500</v>
      </c>
      <c r="D99" s="113">
        <v>0</v>
      </c>
      <c r="E99" s="113">
        <f aca="true" t="shared" si="4" ref="E99:E107">D99-C99</f>
        <v>-1500</v>
      </c>
    </row>
    <row r="100" spans="1:8" ht="12">
      <c r="A100" s="117"/>
      <c r="B100" s="107" t="s">
        <v>253</v>
      </c>
      <c r="C100" s="113">
        <v>15000</v>
      </c>
      <c r="D100" s="113">
        <v>19045</v>
      </c>
      <c r="E100" s="113">
        <f t="shared" si="4"/>
        <v>4045</v>
      </c>
      <c r="H100" s="119"/>
    </row>
    <row r="101" spans="1:8" ht="12">
      <c r="A101" s="117"/>
      <c r="B101" s="107" t="s">
        <v>270</v>
      </c>
      <c r="C101" s="113">
        <v>1000</v>
      </c>
      <c r="D101" s="113">
        <v>8633.5</v>
      </c>
      <c r="E101" s="113">
        <f t="shared" si="4"/>
        <v>7633.5</v>
      </c>
      <c r="H101" s="119"/>
    </row>
    <row r="102" spans="1:5" ht="12">
      <c r="A102" s="107"/>
      <c r="B102" s="107" t="s">
        <v>173</v>
      </c>
      <c r="C102" s="113">
        <v>22785</v>
      </c>
      <c r="D102" s="113">
        <v>22784</v>
      </c>
      <c r="E102" s="113">
        <f t="shared" si="4"/>
        <v>-1</v>
      </c>
    </row>
    <row r="103" spans="1:5" ht="12">
      <c r="A103" s="107"/>
      <c r="B103" s="107" t="s">
        <v>254</v>
      </c>
      <c r="C103" s="113">
        <v>4825</v>
      </c>
      <c r="D103" s="113">
        <v>9563</v>
      </c>
      <c r="E103" s="113">
        <f t="shared" si="4"/>
        <v>4738</v>
      </c>
    </row>
    <row r="104" spans="1:5" ht="12">
      <c r="A104" s="107"/>
      <c r="B104" s="107" t="s">
        <v>176</v>
      </c>
      <c r="C104" s="113">
        <v>5020</v>
      </c>
      <c r="D104" s="113">
        <v>6526</v>
      </c>
      <c r="E104" s="113">
        <f t="shared" si="4"/>
        <v>1506</v>
      </c>
    </row>
    <row r="105" spans="1:5" ht="12">
      <c r="A105" s="107"/>
      <c r="B105" s="107" t="s">
        <v>34</v>
      </c>
      <c r="C105" s="113">
        <v>395037</v>
      </c>
      <c r="D105" s="113">
        <v>395037</v>
      </c>
      <c r="E105" s="113">
        <f t="shared" si="4"/>
        <v>0</v>
      </c>
    </row>
    <row r="106" spans="1:5" ht="12">
      <c r="A106" s="107"/>
      <c r="B106" s="107" t="s">
        <v>322</v>
      </c>
      <c r="C106" s="113">
        <v>0</v>
      </c>
      <c r="D106" s="113">
        <v>114.38</v>
      </c>
      <c r="E106" s="113">
        <f t="shared" si="4"/>
        <v>114.38</v>
      </c>
    </row>
    <row r="107" spans="1:5" ht="12">
      <c r="A107" s="107"/>
      <c r="B107" s="107" t="s">
        <v>323</v>
      </c>
      <c r="C107" s="113">
        <v>0</v>
      </c>
      <c r="D107" s="113">
        <v>611</v>
      </c>
      <c r="E107" s="113">
        <f t="shared" si="4"/>
        <v>611</v>
      </c>
    </row>
    <row r="108" spans="1:5" ht="12">
      <c r="A108" s="107"/>
      <c r="B108" s="114" t="s">
        <v>216</v>
      </c>
      <c r="C108" s="115">
        <f>SUM(C99:C107)</f>
        <v>445167</v>
      </c>
      <c r="D108" s="115">
        <f>SUM(D99:D107)</f>
        <v>462313.88</v>
      </c>
      <c r="E108" s="115">
        <f>SUM(E99:E107)</f>
        <v>17146.88</v>
      </c>
    </row>
    <row r="109" spans="1:5" ht="12">
      <c r="A109" s="107"/>
      <c r="B109" s="107"/>
      <c r="C109" s="113"/>
      <c r="D109" s="113"/>
      <c r="E109" s="113"/>
    </row>
    <row r="110" spans="1:5" ht="12">
      <c r="A110" s="117" t="s">
        <v>182</v>
      </c>
      <c r="B110" s="107"/>
      <c r="C110" s="113"/>
      <c r="D110" s="113"/>
      <c r="E110" s="113"/>
    </row>
    <row r="111" spans="1:5" ht="12">
      <c r="A111" s="107"/>
      <c r="B111" s="107" t="s">
        <v>174</v>
      </c>
      <c r="C111" s="113">
        <v>9650</v>
      </c>
      <c r="D111" s="113">
        <v>16598.91</v>
      </c>
      <c r="E111" s="113">
        <f>D111-C111</f>
        <v>6948.91</v>
      </c>
    </row>
    <row r="112" spans="1:5" ht="12">
      <c r="A112" s="107"/>
      <c r="B112" s="114" t="s">
        <v>216</v>
      </c>
      <c r="C112" s="115">
        <f>SUM(C111:C111)</f>
        <v>9650</v>
      </c>
      <c r="D112" s="115">
        <f>SUM(D111:D111)</f>
        <v>16598.91</v>
      </c>
      <c r="E112" s="115">
        <f>SUM(E111:E111)</f>
        <v>6948.91</v>
      </c>
    </row>
    <row r="113" spans="1:5" ht="12">
      <c r="A113" s="107"/>
      <c r="B113" s="114"/>
      <c r="C113" s="115"/>
      <c r="D113" s="115"/>
      <c r="E113" s="115"/>
    </row>
    <row r="114" spans="1:5" ht="12">
      <c r="A114" s="117" t="s">
        <v>268</v>
      </c>
      <c r="B114" s="114"/>
      <c r="C114" s="115"/>
      <c r="D114" s="115"/>
      <c r="E114" s="115"/>
    </row>
    <row r="115" spans="1:5" ht="12">
      <c r="A115" s="107"/>
      <c r="B115" s="114" t="s">
        <v>346</v>
      </c>
      <c r="C115" s="113">
        <v>0</v>
      </c>
      <c r="D115" s="113">
        <v>42500</v>
      </c>
      <c r="E115" s="113">
        <f>D115-C115</f>
        <v>42500</v>
      </c>
    </row>
    <row r="116" spans="1:5" ht="12">
      <c r="A116" s="107"/>
      <c r="B116" s="107"/>
      <c r="C116" s="113"/>
      <c r="D116" s="113"/>
      <c r="E116" s="113"/>
    </row>
    <row r="117" spans="1:5" ht="12">
      <c r="A117" s="107"/>
      <c r="B117" s="107" t="s">
        <v>216</v>
      </c>
      <c r="C117" s="115">
        <f>SUM(C115:C115)</f>
        <v>0</v>
      </c>
      <c r="D117" s="115">
        <f>SUM(D115:D115)</f>
        <v>42500</v>
      </c>
      <c r="E117" s="115">
        <f>SUM(E115:E115)</f>
        <v>42500</v>
      </c>
    </row>
    <row r="118" spans="1:5" ht="12">
      <c r="A118" s="107"/>
      <c r="B118" s="107"/>
      <c r="C118" s="115"/>
      <c r="D118" s="115"/>
      <c r="E118" s="115"/>
    </row>
    <row r="119" spans="1:5" ht="14.25">
      <c r="A119" s="117" t="s">
        <v>181</v>
      </c>
      <c r="B119" s="107"/>
      <c r="C119" s="120">
        <f>C112+C108+C96+C89+C68+C43+C22+C15+C117</f>
        <v>4572122.53</v>
      </c>
      <c r="D119" s="120">
        <f>D112+D108+D96+D89+D68+D43+D22+D15+D117</f>
        <v>4617813.14</v>
      </c>
      <c r="E119" s="120">
        <f>D119-C119</f>
        <v>45690.609999999404</v>
      </c>
    </row>
    <row r="120" spans="1:5" ht="12">
      <c r="A120" s="107"/>
      <c r="B120" s="107"/>
      <c r="C120" s="113"/>
      <c r="D120" s="113"/>
      <c r="E120" s="113"/>
    </row>
    <row r="121" spans="1:5" ht="12">
      <c r="A121" s="107"/>
      <c r="B121" s="107"/>
      <c r="C121" s="113"/>
      <c r="D121" s="113"/>
      <c r="E121" s="113"/>
    </row>
    <row r="122" spans="1:5" ht="12">
      <c r="A122" s="107"/>
      <c r="B122" s="107"/>
      <c r="C122" s="113"/>
      <c r="D122" s="113"/>
      <c r="E122" s="113"/>
    </row>
    <row r="123" spans="1:5" ht="12">
      <c r="A123" s="107"/>
      <c r="B123" s="107"/>
      <c r="C123" s="113"/>
      <c r="D123" s="113"/>
      <c r="E123" s="113"/>
    </row>
    <row r="124" spans="1:5" ht="12">
      <c r="A124" s="107"/>
      <c r="B124" s="107"/>
      <c r="C124" s="113"/>
      <c r="D124" s="113"/>
      <c r="E124" s="113"/>
    </row>
    <row r="125" spans="1:5" ht="12">
      <c r="A125" s="107"/>
      <c r="B125" s="107"/>
      <c r="C125" s="113"/>
      <c r="D125" s="113"/>
      <c r="E125" s="113"/>
    </row>
    <row r="126" spans="1:5" ht="12">
      <c r="A126" s="107"/>
      <c r="B126" s="107"/>
      <c r="C126" s="113"/>
      <c r="D126" s="113"/>
      <c r="E126" s="113"/>
    </row>
    <row r="127" spans="1:5" ht="12">
      <c r="A127" s="107"/>
      <c r="B127" s="107"/>
      <c r="C127" s="113"/>
      <c r="D127" s="113"/>
      <c r="E127" s="113"/>
    </row>
    <row r="128" spans="1:5" ht="12">
      <c r="A128" s="107"/>
      <c r="B128" s="107"/>
      <c r="C128" s="121"/>
      <c r="D128" s="121"/>
      <c r="E128" s="121"/>
    </row>
    <row r="129" spans="1:5" ht="12">
      <c r="A129" s="107"/>
      <c r="B129" s="107"/>
      <c r="C129" s="121"/>
      <c r="D129" s="121"/>
      <c r="E129" s="121"/>
    </row>
    <row r="130" spans="1:5" ht="12">
      <c r="A130" s="107"/>
      <c r="B130" s="107"/>
      <c r="C130" s="121"/>
      <c r="D130" s="121"/>
      <c r="E130" s="121"/>
    </row>
    <row r="131" spans="1:5" ht="12">
      <c r="A131" s="107"/>
      <c r="B131" s="107"/>
      <c r="C131" s="121"/>
      <c r="D131" s="121"/>
      <c r="E131" s="121"/>
    </row>
    <row r="132" spans="1:5" ht="12">
      <c r="A132" s="107"/>
      <c r="B132" s="107"/>
      <c r="C132" s="121"/>
      <c r="D132" s="121"/>
      <c r="E132" s="121"/>
    </row>
    <row r="133" spans="1:5" ht="12">
      <c r="A133" s="107"/>
      <c r="B133" s="107"/>
      <c r="C133" s="121"/>
      <c r="D133" s="121"/>
      <c r="E133" s="121"/>
    </row>
    <row r="134" spans="1:5" ht="12">
      <c r="A134" s="107"/>
      <c r="B134" s="107"/>
      <c r="C134" s="121"/>
      <c r="D134" s="121"/>
      <c r="E134" s="121"/>
    </row>
    <row r="135" spans="1:5" ht="12">
      <c r="A135" s="107"/>
      <c r="B135" s="107"/>
      <c r="C135" s="121"/>
      <c r="D135" s="121"/>
      <c r="E135" s="121"/>
    </row>
    <row r="136" spans="1:5" ht="12">
      <c r="A136" s="107"/>
      <c r="B136" s="107"/>
      <c r="C136" s="121"/>
      <c r="D136" s="121"/>
      <c r="E136" s="121"/>
    </row>
    <row r="137" spans="1:5" ht="12">
      <c r="A137" s="107"/>
      <c r="B137" s="107"/>
      <c r="C137" s="121"/>
      <c r="D137" s="121"/>
      <c r="E137" s="121"/>
    </row>
    <row r="138" spans="1:5" ht="12">
      <c r="A138" s="107"/>
      <c r="B138" s="107"/>
      <c r="C138" s="121"/>
      <c r="D138" s="121"/>
      <c r="E138" s="121"/>
    </row>
    <row r="139" spans="1:5" ht="12">
      <c r="A139" s="107"/>
      <c r="B139" s="107"/>
      <c r="C139" s="121"/>
      <c r="D139" s="121"/>
      <c r="E139" s="121"/>
    </row>
    <row r="140" spans="1:5" ht="12">
      <c r="A140" s="107"/>
      <c r="B140" s="107"/>
      <c r="C140" s="121"/>
      <c r="D140" s="121"/>
      <c r="E140" s="121"/>
    </row>
    <row r="141" spans="1:5" ht="12">
      <c r="A141" s="107"/>
      <c r="B141" s="107"/>
      <c r="C141" s="121"/>
      <c r="D141" s="121"/>
      <c r="E141" s="121"/>
    </row>
    <row r="142" spans="1:5" ht="12">
      <c r="A142" s="107"/>
      <c r="B142" s="107"/>
      <c r="C142" s="121"/>
      <c r="D142" s="121"/>
      <c r="E142" s="121"/>
    </row>
    <row r="143" spans="1:5" ht="12">
      <c r="A143" s="107"/>
      <c r="B143" s="107"/>
      <c r="C143" s="121"/>
      <c r="D143" s="121"/>
      <c r="E143" s="121"/>
    </row>
    <row r="144" spans="1:5" ht="12">
      <c r="A144" s="107"/>
      <c r="B144" s="107"/>
      <c r="C144" s="121"/>
      <c r="D144" s="121"/>
      <c r="E144" s="121"/>
    </row>
    <row r="145" spans="1:5" ht="12">
      <c r="A145" s="107"/>
      <c r="B145" s="107"/>
      <c r="C145" s="121"/>
      <c r="D145" s="121"/>
      <c r="E145" s="121"/>
    </row>
    <row r="146" spans="1:5" ht="12">
      <c r="A146" s="107"/>
      <c r="B146" s="107"/>
      <c r="C146" s="121"/>
      <c r="D146" s="121"/>
      <c r="E146" s="121"/>
    </row>
    <row r="147" spans="1:5" ht="12">
      <c r="A147" s="107"/>
      <c r="B147" s="107"/>
      <c r="C147" s="121"/>
      <c r="D147" s="121"/>
      <c r="E147" s="121"/>
    </row>
    <row r="148" spans="1:5" ht="12">
      <c r="A148" s="107"/>
      <c r="B148" s="107"/>
      <c r="C148" s="121"/>
      <c r="D148" s="121"/>
      <c r="E148" s="121"/>
    </row>
    <row r="149" spans="1:5" ht="12">
      <c r="A149" s="107"/>
      <c r="B149" s="107"/>
      <c r="C149" s="121"/>
      <c r="D149" s="121"/>
      <c r="E149" s="121"/>
    </row>
    <row r="150" spans="1:5" ht="12">
      <c r="A150" s="107"/>
      <c r="B150" s="107"/>
      <c r="C150" s="121"/>
      <c r="D150" s="121"/>
      <c r="E150" s="121"/>
    </row>
    <row r="151" spans="1:5" ht="12">
      <c r="A151" s="107"/>
      <c r="B151" s="107"/>
      <c r="C151" s="121"/>
      <c r="D151" s="121"/>
      <c r="E151" s="121"/>
    </row>
    <row r="152" spans="1:5" ht="12">
      <c r="A152" s="107"/>
      <c r="B152" s="107"/>
      <c r="C152" s="121"/>
      <c r="D152" s="121"/>
      <c r="E152" s="121"/>
    </row>
    <row r="153" spans="1:5" ht="12">
      <c r="A153" s="107"/>
      <c r="B153" s="107"/>
      <c r="C153" s="121"/>
      <c r="D153" s="121"/>
      <c r="E153" s="121"/>
    </row>
    <row r="154" spans="1:5" ht="12">
      <c r="A154" s="107"/>
      <c r="B154" s="107"/>
      <c r="C154" s="121"/>
      <c r="D154" s="121"/>
      <c r="E154" s="121"/>
    </row>
    <row r="155" spans="1:5" ht="12">
      <c r="A155" s="107"/>
      <c r="B155" s="107"/>
      <c r="C155" s="121"/>
      <c r="D155" s="121"/>
      <c r="E155" s="121"/>
    </row>
    <row r="156" spans="1:5" ht="12">
      <c r="A156" s="107"/>
      <c r="B156" s="107"/>
      <c r="C156" s="121"/>
      <c r="D156" s="121"/>
      <c r="E156" s="121"/>
    </row>
    <row r="157" spans="1:5" ht="12">
      <c r="A157" s="107"/>
      <c r="B157" s="107"/>
      <c r="C157" s="121"/>
      <c r="D157" s="121"/>
      <c r="E157" s="121"/>
    </row>
    <row r="158" spans="1:5" ht="12">
      <c r="A158" s="107"/>
      <c r="B158" s="107"/>
      <c r="C158" s="121"/>
      <c r="D158" s="121"/>
      <c r="E158" s="121"/>
    </row>
    <row r="159" spans="1:5" ht="12">
      <c r="A159" s="107"/>
      <c r="B159" s="107"/>
      <c r="C159" s="121"/>
      <c r="D159" s="121"/>
      <c r="E159" s="121"/>
    </row>
    <row r="160" spans="1:5" ht="12">
      <c r="A160" s="107"/>
      <c r="B160" s="107"/>
      <c r="C160" s="121"/>
      <c r="D160" s="121"/>
      <c r="E160" s="121"/>
    </row>
    <row r="161" spans="1:5" ht="12">
      <c r="A161" s="107"/>
      <c r="B161" s="107"/>
      <c r="C161" s="121"/>
      <c r="D161" s="121"/>
      <c r="E161" s="121"/>
    </row>
    <row r="162" spans="1:5" ht="12">
      <c r="A162" s="107"/>
      <c r="B162" s="107"/>
      <c r="C162" s="121"/>
      <c r="D162" s="121"/>
      <c r="E162" s="121"/>
    </row>
    <row r="163" spans="1:5" ht="12">
      <c r="A163" s="107"/>
      <c r="B163" s="107"/>
      <c r="C163" s="121"/>
      <c r="D163" s="121"/>
      <c r="E163" s="121"/>
    </row>
    <row r="164" spans="1:5" ht="12">
      <c r="A164" s="107"/>
      <c r="B164" s="107"/>
      <c r="C164" s="121"/>
      <c r="D164" s="121"/>
      <c r="E164" s="121"/>
    </row>
    <row r="165" spans="1:5" ht="12">
      <c r="A165" s="107"/>
      <c r="B165" s="107"/>
      <c r="C165" s="121"/>
      <c r="D165" s="121"/>
      <c r="E165" s="121"/>
    </row>
    <row r="166" spans="1:5" ht="12">
      <c r="A166" s="107"/>
      <c r="B166" s="107"/>
      <c r="C166" s="121"/>
      <c r="D166" s="121"/>
      <c r="E166" s="121"/>
    </row>
    <row r="167" spans="1:5" ht="12">
      <c r="A167" s="107"/>
      <c r="B167" s="107"/>
      <c r="C167" s="121"/>
      <c r="D167" s="121"/>
      <c r="E167" s="121"/>
    </row>
    <row r="168" spans="1:5" ht="12">
      <c r="A168" s="107"/>
      <c r="B168" s="107"/>
      <c r="C168" s="121"/>
      <c r="D168" s="121"/>
      <c r="E168" s="121"/>
    </row>
    <row r="169" spans="1:5" ht="12">
      <c r="A169" s="107"/>
      <c r="B169" s="107"/>
      <c r="C169" s="121"/>
      <c r="D169" s="121"/>
      <c r="E169" s="121"/>
    </row>
    <row r="170" spans="1:5" ht="12">
      <c r="A170" s="107"/>
      <c r="B170" s="107"/>
      <c r="C170" s="121"/>
      <c r="D170" s="121"/>
      <c r="E170" s="121"/>
    </row>
    <row r="171" spans="1:5" ht="12">
      <c r="A171" s="107"/>
      <c r="B171" s="107"/>
      <c r="C171" s="121"/>
      <c r="D171" s="121"/>
      <c r="E171" s="121"/>
    </row>
    <row r="172" spans="1:5" ht="12">
      <c r="A172" s="107"/>
      <c r="B172" s="107"/>
      <c r="C172" s="121"/>
      <c r="D172" s="121"/>
      <c r="E172" s="121"/>
    </row>
    <row r="173" spans="1:5" ht="12">
      <c r="A173" s="107"/>
      <c r="B173" s="107"/>
      <c r="C173" s="121"/>
      <c r="D173" s="121"/>
      <c r="E173" s="121"/>
    </row>
    <row r="174" spans="1:5" ht="12">
      <c r="A174" s="107"/>
      <c r="B174" s="107"/>
      <c r="C174" s="121"/>
      <c r="D174" s="121"/>
      <c r="E174" s="121"/>
    </row>
    <row r="175" spans="1:5" ht="12">
      <c r="A175" s="107"/>
      <c r="B175" s="107"/>
      <c r="C175" s="121"/>
      <c r="D175" s="121"/>
      <c r="E175" s="121"/>
    </row>
    <row r="176" spans="1:5" ht="12">
      <c r="A176" s="107"/>
      <c r="B176" s="107"/>
      <c r="C176" s="121"/>
      <c r="D176" s="121"/>
      <c r="E176" s="121"/>
    </row>
    <row r="177" spans="1:5" ht="12">
      <c r="A177" s="107"/>
      <c r="B177" s="107"/>
      <c r="C177" s="121"/>
      <c r="D177" s="121"/>
      <c r="E177" s="121"/>
    </row>
    <row r="178" spans="1:5" ht="12">
      <c r="A178" s="107"/>
      <c r="B178" s="107"/>
      <c r="C178" s="121"/>
      <c r="D178" s="121"/>
      <c r="E178" s="121"/>
    </row>
    <row r="179" spans="1:5" ht="12">
      <c r="A179" s="107"/>
      <c r="B179" s="107"/>
      <c r="C179" s="121"/>
      <c r="D179" s="121"/>
      <c r="E179" s="121"/>
    </row>
    <row r="180" spans="1:5" ht="12">
      <c r="A180" s="107"/>
      <c r="B180" s="107"/>
      <c r="C180" s="121"/>
      <c r="D180" s="121"/>
      <c r="E180" s="121"/>
    </row>
    <row r="181" spans="1:5" ht="12">
      <c r="A181" s="107"/>
      <c r="B181" s="107"/>
      <c r="C181" s="121"/>
      <c r="D181" s="121"/>
      <c r="E181" s="121"/>
    </row>
    <row r="182" spans="1:5" ht="12">
      <c r="A182" s="107"/>
      <c r="B182" s="107"/>
      <c r="C182" s="121"/>
      <c r="D182" s="121"/>
      <c r="E182" s="121"/>
    </row>
    <row r="183" spans="1:5" ht="12">
      <c r="A183" s="107"/>
      <c r="B183" s="107"/>
      <c r="C183" s="121"/>
      <c r="D183" s="121"/>
      <c r="E183" s="121"/>
    </row>
    <row r="184" spans="1:5" ht="12">
      <c r="A184" s="107"/>
      <c r="B184" s="107"/>
      <c r="C184" s="121"/>
      <c r="D184" s="121"/>
      <c r="E184" s="121"/>
    </row>
    <row r="185" spans="1:5" ht="12">
      <c r="A185" s="107"/>
      <c r="B185" s="107"/>
      <c r="C185" s="121"/>
      <c r="D185" s="121"/>
      <c r="E185" s="121"/>
    </row>
    <row r="186" spans="1:5" ht="12">
      <c r="A186" s="107"/>
      <c r="B186" s="107"/>
      <c r="C186" s="121"/>
      <c r="D186" s="121"/>
      <c r="E186" s="121"/>
    </row>
    <row r="187" spans="1:5" ht="12">
      <c r="A187" s="107"/>
      <c r="B187" s="107"/>
      <c r="C187" s="121"/>
      <c r="D187" s="121"/>
      <c r="E187" s="121"/>
    </row>
    <row r="188" spans="1:5" ht="12">
      <c r="A188" s="107"/>
      <c r="B188" s="107"/>
      <c r="C188" s="121"/>
      <c r="D188" s="121"/>
      <c r="E188" s="121"/>
    </row>
    <row r="189" spans="1:5" ht="12">
      <c r="A189" s="107"/>
      <c r="B189" s="107"/>
      <c r="C189" s="121"/>
      <c r="D189" s="121"/>
      <c r="E189" s="121"/>
    </row>
    <row r="190" spans="1:5" ht="12">
      <c r="A190" s="107"/>
      <c r="B190" s="107"/>
      <c r="C190" s="121"/>
      <c r="D190" s="121"/>
      <c r="E190" s="121"/>
    </row>
    <row r="191" spans="1:5" ht="12">
      <c r="A191" s="107"/>
      <c r="B191" s="107"/>
      <c r="C191" s="121"/>
      <c r="D191" s="121"/>
      <c r="E191" s="121"/>
    </row>
    <row r="192" spans="1:5" ht="12">
      <c r="A192" s="107"/>
      <c r="B192" s="107"/>
      <c r="C192" s="121"/>
      <c r="D192" s="121"/>
      <c r="E192" s="121"/>
    </row>
    <row r="193" spans="1:5" ht="12">
      <c r="A193" s="107"/>
      <c r="B193" s="107"/>
      <c r="C193" s="121"/>
      <c r="D193" s="121"/>
      <c r="E193" s="121"/>
    </row>
    <row r="194" spans="1:5" ht="12">
      <c r="A194" s="107"/>
      <c r="B194" s="107"/>
      <c r="C194" s="121"/>
      <c r="D194" s="121"/>
      <c r="E194" s="121"/>
    </row>
    <row r="195" spans="1:5" ht="12">
      <c r="A195" s="107"/>
      <c r="B195" s="107"/>
      <c r="C195" s="121"/>
      <c r="D195" s="121"/>
      <c r="E195" s="121"/>
    </row>
    <row r="196" spans="1:5" ht="12">
      <c r="A196" s="107"/>
      <c r="B196" s="107"/>
      <c r="C196" s="121"/>
      <c r="D196" s="121"/>
      <c r="E196" s="121"/>
    </row>
    <row r="197" spans="1:5" ht="12">
      <c r="A197" s="107"/>
      <c r="B197" s="107"/>
      <c r="C197" s="121"/>
      <c r="D197" s="121"/>
      <c r="E197" s="121"/>
    </row>
    <row r="198" spans="1:5" ht="12">
      <c r="A198" s="107"/>
      <c r="B198" s="107"/>
      <c r="C198" s="121"/>
      <c r="D198" s="121"/>
      <c r="E198" s="121"/>
    </row>
    <row r="199" spans="1:5" ht="12">
      <c r="A199" s="107"/>
      <c r="B199" s="107"/>
      <c r="C199" s="121"/>
      <c r="D199" s="121"/>
      <c r="E199" s="121"/>
    </row>
    <row r="200" spans="1:5" ht="12">
      <c r="A200" s="107"/>
      <c r="B200" s="107"/>
      <c r="C200" s="121"/>
      <c r="D200" s="121"/>
      <c r="E200" s="121"/>
    </row>
    <row r="201" spans="1:5" ht="12">
      <c r="A201" s="107"/>
      <c r="B201" s="107"/>
      <c r="C201" s="121"/>
      <c r="D201" s="121"/>
      <c r="E201" s="121"/>
    </row>
    <row r="202" spans="1:5" ht="12">
      <c r="A202" s="107"/>
      <c r="B202" s="107"/>
      <c r="C202" s="121"/>
      <c r="D202" s="121"/>
      <c r="E202" s="121"/>
    </row>
    <row r="203" spans="1:5" ht="12">
      <c r="A203" s="107"/>
      <c r="B203" s="107"/>
      <c r="C203" s="121"/>
      <c r="D203" s="121"/>
      <c r="E203" s="121"/>
    </row>
    <row r="204" spans="1:5" ht="12">
      <c r="A204" s="107"/>
      <c r="B204" s="107"/>
      <c r="C204" s="121"/>
      <c r="D204" s="121"/>
      <c r="E204" s="121"/>
    </row>
    <row r="205" spans="1:5" ht="12">
      <c r="A205" s="107"/>
      <c r="B205" s="107"/>
      <c r="C205" s="121"/>
      <c r="D205" s="121"/>
      <c r="E205" s="121"/>
    </row>
    <row r="206" spans="1:5" ht="12">
      <c r="A206" s="107"/>
      <c r="B206" s="107"/>
      <c r="C206" s="121"/>
      <c r="D206" s="121"/>
      <c r="E206" s="121"/>
    </row>
    <row r="207" spans="1:5" ht="12">
      <c r="A207" s="107"/>
      <c r="B207" s="107"/>
      <c r="C207" s="121"/>
      <c r="D207" s="121"/>
      <c r="E207" s="121"/>
    </row>
    <row r="208" spans="1:5" ht="12">
      <c r="A208" s="107"/>
      <c r="B208" s="107"/>
      <c r="C208" s="121"/>
      <c r="D208" s="121"/>
      <c r="E208" s="121"/>
    </row>
    <row r="209" spans="1:5" ht="12">
      <c r="A209" s="107"/>
      <c r="B209" s="107"/>
      <c r="C209" s="121"/>
      <c r="D209" s="121"/>
      <c r="E209" s="121"/>
    </row>
    <row r="210" spans="1:5" ht="12">
      <c r="A210" s="107"/>
      <c r="B210" s="107"/>
      <c r="C210" s="121"/>
      <c r="D210" s="121"/>
      <c r="E210" s="121"/>
    </row>
    <row r="211" spans="1:5" ht="12">
      <c r="A211" s="107"/>
      <c r="B211" s="107"/>
      <c r="C211" s="121"/>
      <c r="D211" s="121"/>
      <c r="E211" s="121"/>
    </row>
    <row r="212" spans="1:5" ht="12">
      <c r="A212" s="107"/>
      <c r="B212" s="107"/>
      <c r="C212" s="121"/>
      <c r="D212" s="121"/>
      <c r="E212" s="121"/>
    </row>
    <row r="213" spans="1:5" ht="12">
      <c r="A213" s="107"/>
      <c r="B213" s="107"/>
      <c r="C213" s="107"/>
      <c r="D213" s="107"/>
      <c r="E213" s="107"/>
    </row>
    <row r="214" spans="1:5" ht="12">
      <c r="A214" s="107"/>
      <c r="B214" s="107"/>
      <c r="C214" s="107"/>
      <c r="D214" s="107"/>
      <c r="E214" s="107"/>
    </row>
    <row r="215" spans="1:5" ht="12">
      <c r="A215" s="107"/>
      <c r="B215" s="107"/>
      <c r="C215" s="107"/>
      <c r="D215" s="107"/>
      <c r="E215" s="107"/>
    </row>
    <row r="216" spans="1:5" ht="12">
      <c r="A216" s="107"/>
      <c r="B216" s="107"/>
      <c r="C216" s="107"/>
      <c r="D216" s="107"/>
      <c r="E216" s="107"/>
    </row>
    <row r="217" spans="1:5" ht="12">
      <c r="A217" s="107"/>
      <c r="B217" s="107"/>
      <c r="C217" s="107"/>
      <c r="D217" s="107"/>
      <c r="E217" s="107"/>
    </row>
    <row r="218" spans="1:5" ht="12">
      <c r="A218" s="107"/>
      <c r="B218" s="107"/>
      <c r="C218" s="107"/>
      <c r="D218" s="107"/>
      <c r="E218" s="107"/>
    </row>
    <row r="219" spans="1:5" ht="12">
      <c r="A219" s="107"/>
      <c r="B219" s="107"/>
      <c r="C219" s="107"/>
      <c r="D219" s="107"/>
      <c r="E219" s="107"/>
    </row>
    <row r="220" spans="1:5" ht="12">
      <c r="A220" s="107"/>
      <c r="B220" s="107"/>
      <c r="C220" s="107"/>
      <c r="D220" s="107"/>
      <c r="E220" s="107"/>
    </row>
    <row r="221" spans="1:5" ht="12">
      <c r="A221" s="107"/>
      <c r="B221" s="107"/>
      <c r="C221" s="107"/>
      <c r="D221" s="107"/>
      <c r="E221" s="107"/>
    </row>
    <row r="222" spans="1:5" ht="12">
      <c r="A222" s="107"/>
      <c r="B222" s="107"/>
      <c r="C222" s="107"/>
      <c r="D222" s="107"/>
      <c r="E222" s="107"/>
    </row>
    <row r="223" spans="1:5" ht="12">
      <c r="A223" s="107"/>
      <c r="B223" s="107"/>
      <c r="C223" s="107"/>
      <c r="D223" s="107"/>
      <c r="E223" s="107"/>
    </row>
    <row r="224" spans="1:5" ht="12">
      <c r="A224" s="107"/>
      <c r="B224" s="107"/>
      <c r="C224" s="107"/>
      <c r="D224" s="107"/>
      <c r="E224" s="107"/>
    </row>
    <row r="225" spans="1:5" ht="12">
      <c r="A225" s="107"/>
      <c r="B225" s="107"/>
      <c r="C225" s="107"/>
      <c r="D225" s="107"/>
      <c r="E225" s="107"/>
    </row>
    <row r="226" spans="1:5" ht="12">
      <c r="A226" s="107"/>
      <c r="B226" s="107"/>
      <c r="C226" s="107"/>
      <c r="D226" s="107"/>
      <c r="E226" s="107"/>
    </row>
    <row r="227" spans="1:5" ht="12">
      <c r="A227" s="107"/>
      <c r="B227" s="107"/>
      <c r="C227" s="107"/>
      <c r="D227" s="107"/>
      <c r="E227" s="107"/>
    </row>
    <row r="228" spans="1:5" ht="12">
      <c r="A228" s="107"/>
      <c r="B228" s="107"/>
      <c r="C228" s="107"/>
      <c r="D228" s="107"/>
      <c r="E228" s="107"/>
    </row>
    <row r="229" spans="1:5" ht="12">
      <c r="A229" s="107"/>
      <c r="B229" s="107"/>
      <c r="C229" s="107"/>
      <c r="D229" s="107"/>
      <c r="E229" s="107"/>
    </row>
    <row r="230" spans="1:5" ht="12">
      <c r="A230" s="107"/>
      <c r="B230" s="107"/>
      <c r="C230" s="107"/>
      <c r="D230" s="107"/>
      <c r="E230" s="107"/>
    </row>
    <row r="231" spans="1:5" ht="12">
      <c r="A231" s="107"/>
      <c r="B231" s="107"/>
      <c r="C231" s="107"/>
      <c r="D231" s="107"/>
      <c r="E231" s="107"/>
    </row>
    <row r="232" spans="1:5" ht="12">
      <c r="A232" s="107"/>
      <c r="B232" s="107"/>
      <c r="C232" s="107"/>
      <c r="D232" s="107"/>
      <c r="E232" s="107"/>
    </row>
    <row r="233" spans="1:5" ht="12">
      <c r="A233" s="107"/>
      <c r="B233" s="107"/>
      <c r="C233" s="107"/>
      <c r="D233" s="107"/>
      <c r="E233" s="107"/>
    </row>
    <row r="234" spans="1:5" ht="12">
      <c r="A234" s="107"/>
      <c r="B234" s="107"/>
      <c r="C234" s="107"/>
      <c r="D234" s="107"/>
      <c r="E234" s="107"/>
    </row>
    <row r="235" spans="1:5" ht="12">
      <c r="A235" s="107"/>
      <c r="B235" s="107"/>
      <c r="C235" s="107"/>
      <c r="D235" s="107"/>
      <c r="E235" s="107"/>
    </row>
    <row r="236" spans="1:5" ht="12">
      <c r="A236" s="107"/>
      <c r="B236" s="107"/>
      <c r="C236" s="107"/>
      <c r="D236" s="107"/>
      <c r="E236" s="107"/>
    </row>
    <row r="237" spans="1:5" ht="12">
      <c r="A237" s="107"/>
      <c r="B237" s="107"/>
      <c r="C237" s="107"/>
      <c r="D237" s="107"/>
      <c r="E237" s="107"/>
    </row>
    <row r="238" spans="1:5" ht="12">
      <c r="A238" s="107"/>
      <c r="B238" s="107"/>
      <c r="C238" s="107"/>
      <c r="D238" s="107"/>
      <c r="E238" s="107"/>
    </row>
    <row r="239" spans="1:5" ht="12">
      <c r="A239" s="107"/>
      <c r="B239" s="107"/>
      <c r="C239" s="107"/>
      <c r="D239" s="107"/>
      <c r="E239" s="107"/>
    </row>
    <row r="240" spans="1:5" ht="12">
      <c r="A240" s="107"/>
      <c r="B240" s="107"/>
      <c r="C240" s="107"/>
      <c r="D240" s="107"/>
      <c r="E240" s="107"/>
    </row>
    <row r="241" spans="1:5" ht="12">
      <c r="A241" s="107"/>
      <c r="B241" s="107"/>
      <c r="C241" s="107"/>
      <c r="D241" s="107"/>
      <c r="E241" s="107"/>
    </row>
    <row r="242" spans="1:5" ht="12">
      <c r="A242" s="107"/>
      <c r="B242" s="107"/>
      <c r="C242" s="107"/>
      <c r="D242" s="107"/>
      <c r="E242" s="107"/>
    </row>
    <row r="243" spans="1:5" ht="12">
      <c r="A243" s="107"/>
      <c r="B243" s="107"/>
      <c r="C243" s="107"/>
      <c r="D243" s="107"/>
      <c r="E243" s="107"/>
    </row>
    <row r="244" spans="1:5" ht="12">
      <c r="A244" s="107"/>
      <c r="B244" s="107"/>
      <c r="C244" s="107"/>
      <c r="D244" s="107"/>
      <c r="E244" s="107"/>
    </row>
    <row r="245" spans="1:5" ht="12">
      <c r="A245" s="107"/>
      <c r="B245" s="107"/>
      <c r="C245" s="107"/>
      <c r="D245" s="107"/>
      <c r="E245" s="107"/>
    </row>
    <row r="246" spans="1:5" ht="12">
      <c r="A246" s="107"/>
      <c r="B246" s="107"/>
      <c r="C246" s="107"/>
      <c r="D246" s="107"/>
      <c r="E246" s="107"/>
    </row>
    <row r="247" spans="1:5" ht="12">
      <c r="A247" s="107"/>
      <c r="B247" s="107"/>
      <c r="C247" s="107"/>
      <c r="D247" s="107"/>
      <c r="E247" s="107"/>
    </row>
    <row r="248" spans="1:5" ht="12">
      <c r="A248" s="107"/>
      <c r="B248" s="107"/>
      <c r="C248" s="107"/>
      <c r="D248" s="107"/>
      <c r="E248" s="107"/>
    </row>
    <row r="249" spans="1:5" ht="12">
      <c r="A249" s="107"/>
      <c r="B249" s="107"/>
      <c r="C249" s="107"/>
      <c r="D249" s="107"/>
      <c r="E249" s="107"/>
    </row>
    <row r="250" spans="1:5" ht="12">
      <c r="A250" s="107"/>
      <c r="B250" s="107"/>
      <c r="C250" s="107"/>
      <c r="D250" s="107"/>
      <c r="E250" s="107"/>
    </row>
    <row r="251" spans="1:5" ht="12">
      <c r="A251" s="107"/>
      <c r="B251" s="107"/>
      <c r="C251" s="107"/>
      <c r="D251" s="107"/>
      <c r="E251" s="107"/>
    </row>
    <row r="252" spans="1:5" ht="12">
      <c r="A252" s="107"/>
      <c r="B252" s="107"/>
      <c r="C252" s="107"/>
      <c r="D252" s="107"/>
      <c r="E252" s="107"/>
    </row>
    <row r="253" spans="1:5" ht="12">
      <c r="A253" s="107"/>
      <c r="B253" s="107"/>
      <c r="C253" s="107"/>
      <c r="D253" s="107"/>
      <c r="E253" s="107"/>
    </row>
    <row r="254" spans="1:5" ht="12">
      <c r="A254" s="107"/>
      <c r="B254" s="107"/>
      <c r="C254" s="107"/>
      <c r="D254" s="107"/>
      <c r="E254" s="107"/>
    </row>
    <row r="255" spans="1:5" ht="12">
      <c r="A255" s="107"/>
      <c r="B255" s="107"/>
      <c r="C255" s="107"/>
      <c r="D255" s="107"/>
      <c r="E255" s="107"/>
    </row>
    <row r="256" spans="1:5" ht="12">
      <c r="A256" s="107"/>
      <c r="B256" s="107"/>
      <c r="C256" s="107"/>
      <c r="D256" s="107"/>
      <c r="E256" s="107"/>
    </row>
    <row r="257" spans="1:5" ht="12">
      <c r="A257" s="107"/>
      <c r="B257" s="107"/>
      <c r="C257" s="107"/>
      <c r="D257" s="107"/>
      <c r="E257" s="107"/>
    </row>
    <row r="258" spans="1:5" ht="12">
      <c r="A258" s="107"/>
      <c r="B258" s="107"/>
      <c r="C258" s="107"/>
      <c r="D258" s="107"/>
      <c r="E258" s="107"/>
    </row>
    <row r="259" spans="1:5" ht="12">
      <c r="A259" s="107"/>
      <c r="B259" s="107"/>
      <c r="C259" s="107"/>
      <c r="D259" s="107"/>
      <c r="E259" s="107"/>
    </row>
    <row r="260" spans="1:5" ht="12">
      <c r="A260" s="107"/>
      <c r="B260" s="107"/>
      <c r="C260" s="107"/>
      <c r="D260" s="107"/>
      <c r="E260" s="107"/>
    </row>
    <row r="261" spans="1:5" ht="12">
      <c r="A261" s="107"/>
      <c r="B261" s="107"/>
      <c r="C261" s="107"/>
      <c r="D261" s="107"/>
      <c r="E261" s="107"/>
    </row>
    <row r="262" spans="1:5" ht="12">
      <c r="A262" s="107"/>
      <c r="B262" s="107"/>
      <c r="C262" s="107"/>
      <c r="D262" s="107"/>
      <c r="E262" s="107"/>
    </row>
    <row r="263" spans="1:5" ht="12">
      <c r="A263" s="107"/>
      <c r="B263" s="107"/>
      <c r="C263" s="107"/>
      <c r="D263" s="107"/>
      <c r="E263" s="107"/>
    </row>
    <row r="264" spans="1:5" ht="12">
      <c r="A264" s="107"/>
      <c r="B264" s="107"/>
      <c r="C264" s="107"/>
      <c r="D264" s="107"/>
      <c r="E264" s="107"/>
    </row>
    <row r="265" spans="1:5" ht="12">
      <c r="A265" s="107"/>
      <c r="B265" s="107"/>
      <c r="C265" s="107"/>
      <c r="D265" s="107"/>
      <c r="E265" s="107"/>
    </row>
    <row r="266" spans="1:5" ht="12">
      <c r="A266" s="107"/>
      <c r="B266" s="107"/>
      <c r="C266" s="107"/>
      <c r="D266" s="107"/>
      <c r="E266" s="107"/>
    </row>
    <row r="267" spans="1:5" ht="12">
      <c r="A267" s="107"/>
      <c r="B267" s="107"/>
      <c r="C267" s="107"/>
      <c r="D267" s="107"/>
      <c r="E267" s="107"/>
    </row>
    <row r="268" spans="1:5" ht="12">
      <c r="A268" s="107"/>
      <c r="B268" s="107"/>
      <c r="C268" s="107"/>
      <c r="D268" s="107"/>
      <c r="E268" s="107"/>
    </row>
    <row r="269" spans="1:5" ht="12">
      <c r="A269" s="107"/>
      <c r="B269" s="107"/>
      <c r="C269" s="107"/>
      <c r="D269" s="107"/>
      <c r="E269" s="107"/>
    </row>
    <row r="270" spans="1:5" ht="12">
      <c r="A270" s="107"/>
      <c r="B270" s="107"/>
      <c r="C270" s="107"/>
      <c r="D270" s="107"/>
      <c r="E270" s="107"/>
    </row>
    <row r="271" spans="1:5" ht="12">
      <c r="A271" s="107"/>
      <c r="B271" s="107"/>
      <c r="C271" s="107"/>
      <c r="D271" s="107"/>
      <c r="E271" s="107"/>
    </row>
  </sheetData>
  <printOptions gridLines="1" horizontalCentered="1"/>
  <pageMargins left="1.8" right="2.2" top="1.8" bottom="1.7" header="0.5" footer="1.8"/>
  <pageSetup fitToHeight="2" horizontalDpi="600" verticalDpi="600" orientation="landscape" r:id="rId1"/>
  <headerFooter alignWithMargins="0">
    <oddFooter xml:space="preserve">&amp;C&amp;8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3"/>
  <sheetViews>
    <sheetView view="pageBreakPreview" zoomScale="75" zoomScaleSheetLayoutView="75" workbookViewId="0" topLeftCell="A1">
      <pane xSplit="1" ySplit="4" topLeftCell="B153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75" sqref="A175"/>
    </sheetView>
  </sheetViews>
  <sheetFormatPr defaultColWidth="9.140625" defaultRowHeight="12.75"/>
  <cols>
    <col min="1" max="1" width="31.7109375" style="95" bestFit="1" customWidth="1"/>
    <col min="2" max="2" width="8.8515625" style="14" bestFit="1" customWidth="1"/>
    <col min="3" max="3" width="9.140625" style="15" bestFit="1" customWidth="1"/>
    <col min="4" max="4" width="8.8515625" style="14" bestFit="1" customWidth="1"/>
    <col min="5" max="5" width="10.140625" style="14" bestFit="1" customWidth="1"/>
    <col min="6" max="6" width="8.28125" style="14" bestFit="1" customWidth="1"/>
    <col min="7" max="7" width="5.57421875" style="96" bestFit="1" customWidth="1"/>
    <col min="8" max="8" width="10.28125" style="14" bestFit="1" customWidth="1"/>
    <col min="9" max="16384" width="9.140625" style="14" customWidth="1"/>
  </cols>
  <sheetData>
    <row r="1" spans="1:7" ht="12.75">
      <c r="A1" s="47" t="s">
        <v>347</v>
      </c>
      <c r="B1" s="12"/>
      <c r="C1" s="13"/>
      <c r="D1" s="12"/>
      <c r="E1" s="12"/>
      <c r="F1" s="12"/>
      <c r="G1" s="48"/>
    </row>
    <row r="3" spans="1:7" s="49" customFormat="1" ht="15" customHeight="1">
      <c r="A3" s="50" t="s">
        <v>55</v>
      </c>
      <c r="B3" s="51" t="s">
        <v>56</v>
      </c>
      <c r="C3" s="52" t="s">
        <v>58</v>
      </c>
      <c r="D3" s="51" t="s">
        <v>59</v>
      </c>
      <c r="E3" s="51" t="s">
        <v>60</v>
      </c>
      <c r="F3" s="51" t="s">
        <v>38</v>
      </c>
      <c r="G3" s="53" t="s">
        <v>61</v>
      </c>
    </row>
    <row r="4" spans="1:7" s="49" customFormat="1" ht="15" customHeight="1">
      <c r="A4" s="50"/>
      <c r="B4" s="51" t="s">
        <v>35</v>
      </c>
      <c r="C4" s="52" t="s">
        <v>57</v>
      </c>
      <c r="D4" s="51" t="s">
        <v>35</v>
      </c>
      <c r="E4" s="51" t="s">
        <v>379</v>
      </c>
      <c r="F4" s="51"/>
      <c r="G4" s="53" t="s">
        <v>62</v>
      </c>
    </row>
    <row r="5" spans="1:7" s="49" customFormat="1" ht="15" customHeight="1">
      <c r="A5" s="50"/>
      <c r="B5" s="51"/>
      <c r="C5" s="52"/>
      <c r="D5" s="51"/>
      <c r="E5" s="51"/>
      <c r="F5" s="51"/>
      <c r="G5" s="53"/>
    </row>
    <row r="6" spans="1:7" s="49" customFormat="1" ht="15" customHeight="1">
      <c r="A6" s="55" t="s">
        <v>183</v>
      </c>
      <c r="B6" s="56"/>
      <c r="C6" s="56"/>
      <c r="D6" s="56"/>
      <c r="E6" s="56"/>
      <c r="F6" s="57"/>
      <c r="G6" s="54"/>
    </row>
    <row r="7" spans="1:7" s="49" customFormat="1" ht="15" customHeight="1">
      <c r="A7" s="58" t="s">
        <v>393</v>
      </c>
      <c r="B7" s="59"/>
      <c r="C7" s="59">
        <v>4671.82</v>
      </c>
      <c r="D7" s="59">
        <f aca="true" t="shared" si="0" ref="D7:D22">B7+C7</f>
        <v>4671.82</v>
      </c>
      <c r="E7" s="59">
        <v>4671.82</v>
      </c>
      <c r="F7" s="59">
        <f aca="true" t="shared" si="1" ref="F7:F22">D7-E7</f>
        <v>0</v>
      </c>
      <c r="G7" s="60">
        <f aca="true" t="shared" si="2" ref="G7:G23">(D7-F7)/D7</f>
        <v>1</v>
      </c>
    </row>
    <row r="8" spans="1:9" s="64" customFormat="1" ht="15" customHeight="1">
      <c r="A8" s="62" t="s">
        <v>394</v>
      </c>
      <c r="B8" s="63"/>
      <c r="C8" s="63">
        <v>14784</v>
      </c>
      <c r="D8" s="59">
        <f t="shared" si="0"/>
        <v>14784</v>
      </c>
      <c r="E8" s="63">
        <v>14441.95</v>
      </c>
      <c r="F8" s="59">
        <f>D8-E8</f>
        <v>342.0499999999993</v>
      </c>
      <c r="G8" s="60">
        <f>(D8-F8)/D8</f>
        <v>0.9768635010822512</v>
      </c>
      <c r="H8" s="61"/>
      <c r="I8" s="61"/>
    </row>
    <row r="9" spans="1:7" s="64" customFormat="1" ht="15" customHeight="1">
      <c r="A9" s="62" t="s">
        <v>395</v>
      </c>
      <c r="B9" s="63"/>
      <c r="C9" s="63">
        <v>676.6</v>
      </c>
      <c r="D9" s="59">
        <f t="shared" si="0"/>
        <v>676.6</v>
      </c>
      <c r="E9" s="63">
        <v>676.6</v>
      </c>
      <c r="F9" s="59">
        <f t="shared" si="1"/>
        <v>0</v>
      </c>
      <c r="G9" s="60">
        <f t="shared" si="2"/>
        <v>1</v>
      </c>
    </row>
    <row r="10" spans="1:7" s="64" customFormat="1" ht="15" customHeight="1">
      <c r="A10" s="62" t="s">
        <v>396</v>
      </c>
      <c r="B10" s="63"/>
      <c r="C10" s="63">
        <v>16148.41</v>
      </c>
      <c r="D10" s="59">
        <f t="shared" si="0"/>
        <v>16148.41</v>
      </c>
      <c r="E10" s="63">
        <v>16148.41</v>
      </c>
      <c r="F10" s="59">
        <f t="shared" si="1"/>
        <v>0</v>
      </c>
      <c r="G10" s="60">
        <f t="shared" si="2"/>
        <v>1</v>
      </c>
    </row>
    <row r="11" spans="1:7" s="64" customFormat="1" ht="15" customHeight="1">
      <c r="A11" s="62" t="s">
        <v>348</v>
      </c>
      <c r="B11" s="63"/>
      <c r="C11" s="63">
        <v>20000</v>
      </c>
      <c r="D11" s="59">
        <f t="shared" si="0"/>
        <v>20000</v>
      </c>
      <c r="E11" s="63">
        <v>0</v>
      </c>
      <c r="F11" s="59">
        <f t="shared" si="1"/>
        <v>20000</v>
      </c>
      <c r="G11" s="60">
        <f t="shared" si="2"/>
        <v>0</v>
      </c>
    </row>
    <row r="12" spans="1:7" s="64" customFormat="1" ht="15" customHeight="1">
      <c r="A12" s="62" t="s">
        <v>469</v>
      </c>
      <c r="B12" s="63"/>
      <c r="C12" s="63">
        <v>30000</v>
      </c>
      <c r="D12" s="59">
        <f t="shared" si="0"/>
        <v>30000</v>
      </c>
      <c r="E12" s="63">
        <v>0</v>
      </c>
      <c r="F12" s="59">
        <f t="shared" si="1"/>
        <v>30000</v>
      </c>
      <c r="G12" s="60">
        <f t="shared" si="2"/>
        <v>0</v>
      </c>
    </row>
    <row r="13" spans="1:7" s="64" customFormat="1" ht="15" customHeight="1">
      <c r="A13" s="62" t="s">
        <v>381</v>
      </c>
      <c r="B13" s="63"/>
      <c r="C13" s="63">
        <v>15000</v>
      </c>
      <c r="D13" s="59">
        <f t="shared" si="0"/>
        <v>15000</v>
      </c>
      <c r="E13" s="63">
        <v>0</v>
      </c>
      <c r="F13" s="59">
        <f t="shared" si="1"/>
        <v>15000</v>
      </c>
      <c r="G13" s="60">
        <f t="shared" si="2"/>
        <v>0</v>
      </c>
    </row>
    <row r="14" spans="1:7" s="64" customFormat="1" ht="15" customHeight="1">
      <c r="A14" s="62" t="s">
        <v>404</v>
      </c>
      <c r="B14" s="63"/>
      <c r="C14" s="63">
        <v>338.55</v>
      </c>
      <c r="D14" s="59">
        <f t="shared" si="0"/>
        <v>338.55</v>
      </c>
      <c r="E14" s="63">
        <v>338.55</v>
      </c>
      <c r="F14" s="59">
        <f t="shared" si="1"/>
        <v>0</v>
      </c>
      <c r="G14" s="60">
        <f t="shared" si="2"/>
        <v>1</v>
      </c>
    </row>
    <row r="15" spans="1:7" s="64" customFormat="1" ht="15" customHeight="1">
      <c r="A15" s="62" t="s">
        <v>397</v>
      </c>
      <c r="B15" s="63"/>
      <c r="C15" s="63">
        <v>9727.96</v>
      </c>
      <c r="D15" s="59">
        <f t="shared" si="0"/>
        <v>9727.96</v>
      </c>
      <c r="E15" s="63">
        <v>9727.96</v>
      </c>
      <c r="F15" s="59">
        <f t="shared" si="1"/>
        <v>0</v>
      </c>
      <c r="G15" s="60">
        <f t="shared" si="2"/>
        <v>1</v>
      </c>
    </row>
    <row r="16" spans="1:7" s="64" customFormat="1" ht="15" customHeight="1">
      <c r="A16" s="62" t="s">
        <v>398</v>
      </c>
      <c r="B16" s="63"/>
      <c r="C16" s="63">
        <v>1577.57</v>
      </c>
      <c r="D16" s="59">
        <f t="shared" si="0"/>
        <v>1577.57</v>
      </c>
      <c r="E16" s="63">
        <v>1577.57</v>
      </c>
      <c r="F16" s="59">
        <f t="shared" si="1"/>
        <v>0</v>
      </c>
      <c r="G16" s="60">
        <f t="shared" si="2"/>
        <v>1</v>
      </c>
    </row>
    <row r="17" spans="1:7" s="64" customFormat="1" ht="15" customHeight="1">
      <c r="A17" s="62" t="s">
        <v>398</v>
      </c>
      <c r="B17" s="63"/>
      <c r="C17" s="63">
        <v>1080.1</v>
      </c>
      <c r="D17" s="59">
        <f t="shared" si="0"/>
        <v>1080.1</v>
      </c>
      <c r="E17" s="63">
        <v>1080.1</v>
      </c>
      <c r="F17" s="59">
        <f t="shared" si="1"/>
        <v>0</v>
      </c>
      <c r="G17" s="60">
        <f t="shared" si="2"/>
        <v>1</v>
      </c>
    </row>
    <row r="18" spans="1:7" s="64" customFormat="1" ht="15" customHeight="1">
      <c r="A18" s="62" t="s">
        <v>399</v>
      </c>
      <c r="B18" s="63"/>
      <c r="C18" s="63">
        <v>18488</v>
      </c>
      <c r="D18" s="59">
        <f t="shared" si="0"/>
        <v>18488</v>
      </c>
      <c r="E18" s="63">
        <v>18488</v>
      </c>
      <c r="F18" s="59">
        <f t="shared" si="1"/>
        <v>0</v>
      </c>
      <c r="G18" s="60">
        <f t="shared" si="2"/>
        <v>1</v>
      </c>
    </row>
    <row r="19" spans="1:7" s="64" customFormat="1" ht="15" customHeight="1">
      <c r="A19" s="62" t="s">
        <v>400</v>
      </c>
      <c r="B19" s="63"/>
      <c r="C19" s="63">
        <v>1014.66</v>
      </c>
      <c r="D19" s="59">
        <f t="shared" si="0"/>
        <v>1014.66</v>
      </c>
      <c r="E19" s="63">
        <v>0</v>
      </c>
      <c r="F19" s="59">
        <f t="shared" si="1"/>
        <v>1014.66</v>
      </c>
      <c r="G19" s="60">
        <f t="shared" si="2"/>
        <v>0</v>
      </c>
    </row>
    <row r="20" spans="1:7" s="64" customFormat="1" ht="15" customHeight="1">
      <c r="A20" s="62" t="s">
        <v>403</v>
      </c>
      <c r="B20" s="63"/>
      <c r="C20" s="63">
        <v>295</v>
      </c>
      <c r="D20" s="59">
        <f t="shared" si="0"/>
        <v>295</v>
      </c>
      <c r="E20" s="63">
        <v>295</v>
      </c>
      <c r="F20" s="59">
        <f t="shared" si="1"/>
        <v>0</v>
      </c>
      <c r="G20" s="60">
        <f t="shared" si="2"/>
        <v>1</v>
      </c>
    </row>
    <row r="21" spans="1:7" s="64" customFormat="1" ht="15" customHeight="1">
      <c r="A21" s="62" t="s">
        <v>402</v>
      </c>
      <c r="B21" s="63"/>
      <c r="C21" s="63">
        <v>55</v>
      </c>
      <c r="D21" s="59">
        <f t="shared" si="0"/>
        <v>55</v>
      </c>
      <c r="E21" s="63">
        <v>55</v>
      </c>
      <c r="F21" s="59">
        <f t="shared" si="1"/>
        <v>0</v>
      </c>
      <c r="G21" s="60">
        <f t="shared" si="2"/>
        <v>1</v>
      </c>
    </row>
    <row r="22" spans="1:7" s="64" customFormat="1" ht="15" customHeight="1" thickBot="1">
      <c r="A22" s="62" t="s">
        <v>401</v>
      </c>
      <c r="B22" s="63"/>
      <c r="C22" s="63">
        <v>1000</v>
      </c>
      <c r="D22" s="59">
        <f t="shared" si="0"/>
        <v>1000</v>
      </c>
      <c r="E22" s="63">
        <v>1000</v>
      </c>
      <c r="F22" s="63">
        <f t="shared" si="1"/>
        <v>0</v>
      </c>
      <c r="G22" s="60">
        <f t="shared" si="2"/>
        <v>1</v>
      </c>
    </row>
    <row r="23" spans="1:9" s="69" customFormat="1" ht="15" customHeight="1" thickBot="1">
      <c r="A23" s="65" t="s">
        <v>223</v>
      </c>
      <c r="B23" s="66">
        <f>SUM(B7:B22)</f>
        <v>0</v>
      </c>
      <c r="C23" s="66">
        <f>SUM(C7:C22)</f>
        <v>134857.67</v>
      </c>
      <c r="D23" s="66">
        <f>SUM(D7:D22)</f>
        <v>134857.67</v>
      </c>
      <c r="E23" s="66">
        <f>SUM(E7:E22)</f>
        <v>68500.95999999999</v>
      </c>
      <c r="F23" s="66">
        <f>SUM(F7:F22)</f>
        <v>66356.71</v>
      </c>
      <c r="G23" s="67">
        <f t="shared" si="2"/>
        <v>0.5079500483732219</v>
      </c>
      <c r="H23" s="68"/>
      <c r="I23" s="68"/>
    </row>
    <row r="24" spans="1:7" s="76" customFormat="1" ht="15" customHeight="1">
      <c r="A24" s="55" t="s">
        <v>145</v>
      </c>
      <c r="B24" s="59"/>
      <c r="C24" s="59"/>
      <c r="D24" s="59"/>
      <c r="E24" s="59"/>
      <c r="F24" s="59"/>
      <c r="G24" s="75"/>
    </row>
    <row r="25" spans="1:7" s="76" customFormat="1" ht="15" customHeight="1">
      <c r="A25" s="58" t="s">
        <v>206</v>
      </c>
      <c r="B25" s="77">
        <v>50</v>
      </c>
      <c r="C25" s="59"/>
      <c r="D25" s="59">
        <f aca="true" t="shared" si="3" ref="D25:D50">B25+C25</f>
        <v>50</v>
      </c>
      <c r="E25" s="59">
        <v>0</v>
      </c>
      <c r="F25" s="59">
        <f aca="true" t="shared" si="4" ref="F25:F68">D25-E25</f>
        <v>50</v>
      </c>
      <c r="G25" s="75">
        <f aca="true" t="shared" si="5" ref="G25:G68">(D25-F25)/D25</f>
        <v>0</v>
      </c>
    </row>
    <row r="26" spans="1:7" s="76" customFormat="1" ht="15" customHeight="1">
      <c r="A26" s="58" t="s">
        <v>312</v>
      </c>
      <c r="B26" s="77">
        <v>55550.34707400001</v>
      </c>
      <c r="C26" s="59">
        <v>-12431.41</v>
      </c>
      <c r="D26" s="59">
        <f t="shared" si="3"/>
        <v>43118.937074000016</v>
      </c>
      <c r="E26" s="59">
        <v>42818.57</v>
      </c>
      <c r="F26" s="59">
        <f t="shared" si="4"/>
        <v>300.36707400001615</v>
      </c>
      <c r="G26" s="75">
        <f t="shared" si="5"/>
        <v>0.9930339870511063</v>
      </c>
    </row>
    <row r="27" spans="1:7" s="76" customFormat="1" ht="15" customHeight="1">
      <c r="A27" s="58" t="s">
        <v>69</v>
      </c>
      <c r="B27" s="77">
        <v>7300</v>
      </c>
      <c r="C27" s="59">
        <v>12830.4</v>
      </c>
      <c r="D27" s="59">
        <f t="shared" si="3"/>
        <v>20130.4</v>
      </c>
      <c r="E27" s="59">
        <v>7921.44</v>
      </c>
      <c r="F27" s="59">
        <f t="shared" si="4"/>
        <v>12208.960000000003</v>
      </c>
      <c r="G27" s="75">
        <f t="shared" si="5"/>
        <v>0.39350633867185936</v>
      </c>
    </row>
    <row r="28" spans="1:7" s="76" customFormat="1" ht="15" customHeight="1">
      <c r="A28" s="58" t="s">
        <v>405</v>
      </c>
      <c r="B28" s="77">
        <v>52195.25</v>
      </c>
      <c r="C28" s="59"/>
      <c r="D28" s="59">
        <f t="shared" si="3"/>
        <v>52195.25</v>
      </c>
      <c r="E28" s="59">
        <v>52195.2</v>
      </c>
      <c r="F28" s="59">
        <f t="shared" si="4"/>
        <v>0.05000000000291038</v>
      </c>
      <c r="G28" s="75">
        <f t="shared" si="5"/>
        <v>0.9999990420584248</v>
      </c>
    </row>
    <row r="29" spans="1:7" s="76" customFormat="1" ht="15" customHeight="1">
      <c r="A29" s="58" t="s">
        <v>211</v>
      </c>
      <c r="B29" s="78"/>
      <c r="C29" s="59">
        <v>662.63</v>
      </c>
      <c r="D29" s="59">
        <f t="shared" si="3"/>
        <v>662.63</v>
      </c>
      <c r="E29" s="59">
        <v>633.43</v>
      </c>
      <c r="F29" s="59">
        <f t="shared" si="4"/>
        <v>29.200000000000045</v>
      </c>
      <c r="G29" s="75">
        <f t="shared" si="5"/>
        <v>0.9559331753769071</v>
      </c>
    </row>
    <row r="30" spans="1:7" s="76" customFormat="1" ht="15" customHeight="1">
      <c r="A30" s="58" t="s">
        <v>382</v>
      </c>
      <c r="B30" s="77">
        <v>300</v>
      </c>
      <c r="C30" s="59"/>
      <c r="D30" s="59">
        <f t="shared" si="3"/>
        <v>300</v>
      </c>
      <c r="E30" s="59">
        <v>185</v>
      </c>
      <c r="F30" s="59">
        <f t="shared" si="4"/>
        <v>115</v>
      </c>
      <c r="G30" s="75">
        <f t="shared" si="5"/>
        <v>0.6166666666666667</v>
      </c>
    </row>
    <row r="31" spans="1:7" s="76" customFormat="1" ht="15" customHeight="1">
      <c r="A31" s="58" t="s">
        <v>70</v>
      </c>
      <c r="B31" s="77">
        <v>25000</v>
      </c>
      <c r="C31" s="59">
        <v>-13977.52</v>
      </c>
      <c r="D31" s="59">
        <f t="shared" si="3"/>
        <v>11022.48</v>
      </c>
      <c r="E31" s="59"/>
      <c r="F31" s="59">
        <f t="shared" si="4"/>
        <v>11022.48</v>
      </c>
      <c r="G31" s="75">
        <f t="shared" si="5"/>
        <v>0</v>
      </c>
    </row>
    <row r="32" spans="1:7" s="76" customFormat="1" ht="15" customHeight="1">
      <c r="A32" s="58" t="s">
        <v>71</v>
      </c>
      <c r="B32" s="77">
        <v>27554.713933500003</v>
      </c>
      <c r="C32" s="59"/>
      <c r="D32" s="59">
        <f t="shared" si="3"/>
        <v>27554.713933500003</v>
      </c>
      <c r="E32" s="59">
        <v>27554.71</v>
      </c>
      <c r="F32" s="59">
        <f t="shared" si="4"/>
        <v>0.003933500003768131</v>
      </c>
      <c r="G32" s="75">
        <f t="shared" si="5"/>
        <v>0.9999998572476559</v>
      </c>
    </row>
    <row r="33" spans="1:7" s="76" customFormat="1" ht="15" customHeight="1">
      <c r="A33" s="58" t="s">
        <v>207</v>
      </c>
      <c r="B33" s="77">
        <v>1827.5</v>
      </c>
      <c r="C33" s="59"/>
      <c r="D33" s="59">
        <f t="shared" si="3"/>
        <v>1827.5</v>
      </c>
      <c r="E33" s="59">
        <v>1514.61</v>
      </c>
      <c r="F33" s="59">
        <f t="shared" si="4"/>
        <v>312.8900000000001</v>
      </c>
      <c r="G33" s="75">
        <f t="shared" si="5"/>
        <v>0.8287879616963064</v>
      </c>
    </row>
    <row r="34" spans="1:7" s="76" customFormat="1" ht="15" customHeight="1">
      <c r="A34" s="58" t="s">
        <v>72</v>
      </c>
      <c r="B34" s="77">
        <v>18500</v>
      </c>
      <c r="C34" s="59"/>
      <c r="D34" s="59">
        <f t="shared" si="3"/>
        <v>18500</v>
      </c>
      <c r="E34" s="59">
        <v>14000</v>
      </c>
      <c r="F34" s="59">
        <f t="shared" si="4"/>
        <v>4500</v>
      </c>
      <c r="G34" s="75">
        <f t="shared" si="5"/>
        <v>0.7567567567567568</v>
      </c>
    </row>
    <row r="35" spans="1:8" s="76" customFormat="1" ht="15" customHeight="1">
      <c r="A35" s="58" t="s">
        <v>73</v>
      </c>
      <c r="B35" s="77">
        <v>2900</v>
      </c>
      <c r="C35" s="59">
        <v>10400</v>
      </c>
      <c r="D35" s="59">
        <f t="shared" si="3"/>
        <v>13300</v>
      </c>
      <c r="E35" s="59">
        <v>3179.35</v>
      </c>
      <c r="F35" s="59">
        <f t="shared" si="4"/>
        <v>10120.65</v>
      </c>
      <c r="G35" s="75">
        <f t="shared" si="5"/>
        <v>0.23904887218045115</v>
      </c>
      <c r="H35" s="75"/>
    </row>
    <row r="36" spans="1:7" s="76" customFormat="1" ht="15" customHeight="1">
      <c r="A36" s="58" t="s">
        <v>289</v>
      </c>
      <c r="B36" s="77">
        <v>15444.18</v>
      </c>
      <c r="C36" s="59"/>
      <c r="D36" s="59">
        <f t="shared" si="3"/>
        <v>15444.18</v>
      </c>
      <c r="E36" s="59">
        <v>15444</v>
      </c>
      <c r="F36" s="59">
        <f t="shared" si="4"/>
        <v>0.18000000000029104</v>
      </c>
      <c r="G36" s="75">
        <f t="shared" si="5"/>
        <v>0.9999883451241827</v>
      </c>
    </row>
    <row r="37" spans="1:7" s="76" customFormat="1" ht="15" customHeight="1">
      <c r="A37" s="58" t="s">
        <v>78</v>
      </c>
      <c r="B37" s="77">
        <v>1800</v>
      </c>
      <c r="C37" s="59"/>
      <c r="D37" s="59">
        <f t="shared" si="3"/>
        <v>1800</v>
      </c>
      <c r="E37" s="59">
        <v>1800</v>
      </c>
      <c r="F37" s="59">
        <f t="shared" si="4"/>
        <v>0</v>
      </c>
      <c r="G37" s="75">
        <f t="shared" si="5"/>
        <v>1</v>
      </c>
    </row>
    <row r="38" spans="1:7" s="76" customFormat="1" ht="15" customHeight="1">
      <c r="A38" s="58" t="s">
        <v>353</v>
      </c>
      <c r="B38" s="77">
        <v>16308.628600000002</v>
      </c>
      <c r="C38" s="59">
        <v>-400</v>
      </c>
      <c r="D38" s="59">
        <f t="shared" si="3"/>
        <v>15908.628600000002</v>
      </c>
      <c r="E38" s="59">
        <v>15625.03</v>
      </c>
      <c r="F38" s="59">
        <f t="shared" si="4"/>
        <v>283.59860000000117</v>
      </c>
      <c r="G38" s="75">
        <f t="shared" si="5"/>
        <v>0.9821732842515413</v>
      </c>
    </row>
    <row r="39" spans="1:7" s="76" customFormat="1" ht="15" customHeight="1">
      <c r="A39" s="58" t="s">
        <v>199</v>
      </c>
      <c r="B39" s="77">
        <v>1500</v>
      </c>
      <c r="C39" s="59"/>
      <c r="D39" s="59">
        <f t="shared" si="3"/>
        <v>1500</v>
      </c>
      <c r="E39" s="59">
        <v>1500</v>
      </c>
      <c r="F39" s="59">
        <f t="shared" si="4"/>
        <v>0</v>
      </c>
      <c r="G39" s="75">
        <f t="shared" si="5"/>
        <v>1</v>
      </c>
    </row>
    <row r="40" spans="1:7" s="76" customFormat="1" ht="15" customHeight="1">
      <c r="A40" s="58" t="s">
        <v>74</v>
      </c>
      <c r="B40" s="77">
        <v>22768.583127875</v>
      </c>
      <c r="C40" s="59"/>
      <c r="D40" s="59">
        <f t="shared" si="3"/>
        <v>22768.583127875</v>
      </c>
      <c r="E40" s="59">
        <v>22768.58</v>
      </c>
      <c r="F40" s="59">
        <f t="shared" si="4"/>
        <v>0.0031278749993362</v>
      </c>
      <c r="G40" s="75">
        <f t="shared" si="5"/>
        <v>0.9999998626232041</v>
      </c>
    </row>
    <row r="41" spans="1:7" s="76" customFormat="1" ht="15" customHeight="1">
      <c r="A41" s="58" t="s">
        <v>75</v>
      </c>
      <c r="B41" s="77">
        <v>4658</v>
      </c>
      <c r="C41" s="59"/>
      <c r="D41" s="59">
        <f t="shared" si="3"/>
        <v>4658</v>
      </c>
      <c r="E41" s="59">
        <v>4509.16</v>
      </c>
      <c r="F41" s="59">
        <f t="shared" si="4"/>
        <v>148.84000000000015</v>
      </c>
      <c r="G41" s="75">
        <f t="shared" si="5"/>
        <v>0.9680463718334049</v>
      </c>
    </row>
    <row r="42" spans="1:7" s="76" customFormat="1" ht="15" customHeight="1">
      <c r="A42" s="58" t="s">
        <v>146</v>
      </c>
      <c r="B42" s="77">
        <v>18000</v>
      </c>
      <c r="C42" s="59"/>
      <c r="D42" s="59">
        <f t="shared" si="3"/>
        <v>18000</v>
      </c>
      <c r="E42" s="59">
        <v>16683.78</v>
      </c>
      <c r="F42" s="59">
        <f t="shared" si="4"/>
        <v>1316.2200000000012</v>
      </c>
      <c r="G42" s="75">
        <f t="shared" si="5"/>
        <v>0.9268766666666666</v>
      </c>
    </row>
    <row r="43" spans="1:7" s="76" customFormat="1" ht="15" customHeight="1">
      <c r="A43" s="58" t="s">
        <v>76</v>
      </c>
      <c r="B43" s="77">
        <v>29044.247915925</v>
      </c>
      <c r="C43" s="59"/>
      <c r="D43" s="59">
        <f t="shared" si="3"/>
        <v>29044.247915925</v>
      </c>
      <c r="E43" s="59">
        <v>29044.25</v>
      </c>
      <c r="F43" s="59">
        <f t="shared" si="4"/>
        <v>-0.0020840750003117137</v>
      </c>
      <c r="G43" s="75">
        <f t="shared" si="5"/>
        <v>1.0000000717551718</v>
      </c>
    </row>
    <row r="44" spans="1:7" s="76" customFormat="1" ht="15" customHeight="1">
      <c r="A44" s="58" t="s">
        <v>77</v>
      </c>
      <c r="B44" s="77">
        <v>9078</v>
      </c>
      <c r="C44" s="59"/>
      <c r="D44" s="59">
        <f t="shared" si="3"/>
        <v>9078</v>
      </c>
      <c r="E44" s="59">
        <v>7105.64</v>
      </c>
      <c r="F44" s="59">
        <f t="shared" si="4"/>
        <v>1972.3599999999997</v>
      </c>
      <c r="G44" s="75">
        <f t="shared" si="5"/>
        <v>0.7827318792685614</v>
      </c>
    </row>
    <row r="45" spans="1:7" s="76" customFormat="1" ht="15" customHeight="1">
      <c r="A45" s="58" t="s">
        <v>79</v>
      </c>
      <c r="B45" s="77">
        <v>4800</v>
      </c>
      <c r="C45" s="59"/>
      <c r="D45" s="59">
        <f t="shared" si="3"/>
        <v>4800</v>
      </c>
      <c r="E45" s="59">
        <v>4800</v>
      </c>
      <c r="F45" s="59">
        <f t="shared" si="4"/>
        <v>0</v>
      </c>
      <c r="G45" s="75">
        <f t="shared" si="5"/>
        <v>1</v>
      </c>
    </row>
    <row r="46" spans="1:7" s="76" customFormat="1" ht="15" customHeight="1">
      <c r="A46" s="58" t="s">
        <v>212</v>
      </c>
      <c r="B46" s="77">
        <v>42000</v>
      </c>
      <c r="C46" s="59"/>
      <c r="D46" s="59">
        <f t="shared" si="3"/>
        <v>42000</v>
      </c>
      <c r="E46" s="59">
        <v>38736.06</v>
      </c>
      <c r="F46" s="59">
        <f t="shared" si="4"/>
        <v>3263.9400000000023</v>
      </c>
      <c r="G46" s="75">
        <f t="shared" si="5"/>
        <v>0.9222871428571427</v>
      </c>
    </row>
    <row r="47" spans="1:7" s="76" customFormat="1" ht="15" customHeight="1">
      <c r="A47" s="58" t="s">
        <v>80</v>
      </c>
      <c r="B47" s="77">
        <v>27295.891961975</v>
      </c>
      <c r="C47" s="59"/>
      <c r="D47" s="59">
        <f t="shared" si="3"/>
        <v>27295.891961975</v>
      </c>
      <c r="E47" s="59">
        <v>27295.89</v>
      </c>
      <c r="F47" s="59">
        <f t="shared" si="4"/>
        <v>0.001961975001904648</v>
      </c>
      <c r="G47" s="75">
        <f t="shared" si="5"/>
        <v>0.9999999281219678</v>
      </c>
    </row>
    <row r="48" spans="1:7" s="76" customFormat="1" ht="15" customHeight="1">
      <c r="A48" s="58" t="s">
        <v>200</v>
      </c>
      <c r="B48" s="77">
        <v>3705</v>
      </c>
      <c r="C48" s="59">
        <v>-1500</v>
      </c>
      <c r="D48" s="59">
        <f t="shared" si="3"/>
        <v>2205</v>
      </c>
      <c r="E48" s="59">
        <v>1988.48</v>
      </c>
      <c r="F48" s="59">
        <f t="shared" si="4"/>
        <v>216.51999999999998</v>
      </c>
      <c r="G48" s="75">
        <f t="shared" si="5"/>
        <v>0.9018049886621315</v>
      </c>
    </row>
    <row r="49" spans="1:7" s="76" customFormat="1" ht="15" customHeight="1">
      <c r="A49" s="58" t="s">
        <v>383</v>
      </c>
      <c r="B49" s="77">
        <v>6644.1476562749995</v>
      </c>
      <c r="C49" s="59"/>
      <c r="D49" s="59">
        <f t="shared" si="3"/>
        <v>6644.1476562749995</v>
      </c>
      <c r="E49" s="59">
        <v>6230.25</v>
      </c>
      <c r="F49" s="59">
        <f t="shared" si="4"/>
        <v>413.89765627499946</v>
      </c>
      <c r="G49" s="75">
        <f t="shared" si="5"/>
        <v>0.937704928052871</v>
      </c>
    </row>
    <row r="50" spans="1:7" s="76" customFormat="1" ht="15" customHeight="1">
      <c r="A50" s="58" t="s">
        <v>458</v>
      </c>
      <c r="B50" s="77">
        <v>332</v>
      </c>
      <c r="C50" s="59">
        <v>-21.37</v>
      </c>
      <c r="D50" s="59">
        <f t="shared" si="3"/>
        <v>310.63</v>
      </c>
      <c r="E50" s="59">
        <v>310.63</v>
      </c>
      <c r="F50" s="59">
        <f t="shared" si="4"/>
        <v>0</v>
      </c>
      <c r="G50" s="75">
        <f t="shared" si="5"/>
        <v>1</v>
      </c>
    </row>
    <row r="51" spans="1:7" s="76" customFormat="1" ht="15" customHeight="1">
      <c r="A51" s="58" t="s">
        <v>313</v>
      </c>
      <c r="B51" s="77">
        <v>3000</v>
      </c>
      <c r="C51" s="59">
        <v>1500</v>
      </c>
      <c r="D51" s="59">
        <f aca="true" t="shared" si="6" ref="D51:D68">SUM(B51:C51)</f>
        <v>4500</v>
      </c>
      <c r="E51" s="59">
        <v>460.18</v>
      </c>
      <c r="F51" s="59">
        <f t="shared" si="4"/>
        <v>4039.82</v>
      </c>
      <c r="G51" s="75">
        <f t="shared" si="5"/>
        <v>0.10226222222222218</v>
      </c>
    </row>
    <row r="52" spans="1:7" s="76" customFormat="1" ht="15" customHeight="1">
      <c r="A52" s="58" t="s">
        <v>457</v>
      </c>
      <c r="B52" s="77">
        <v>3911.92</v>
      </c>
      <c r="C52" s="59">
        <v>-475</v>
      </c>
      <c r="D52" s="59">
        <f>SUM(B52:C52)</f>
        <v>3436.92</v>
      </c>
      <c r="E52" s="59">
        <v>3421.04</v>
      </c>
      <c r="F52" s="59">
        <f t="shared" si="4"/>
        <v>15.88000000000011</v>
      </c>
      <c r="G52" s="75">
        <f t="shared" si="5"/>
        <v>0.9953795840461809</v>
      </c>
    </row>
    <row r="53" spans="1:7" s="76" customFormat="1" ht="15" customHeight="1">
      <c r="A53" s="58" t="s">
        <v>384</v>
      </c>
      <c r="B53" s="77">
        <v>4870</v>
      </c>
      <c r="C53" s="59">
        <v>-716</v>
      </c>
      <c r="D53" s="59">
        <f t="shared" si="6"/>
        <v>4154</v>
      </c>
      <c r="E53" s="59">
        <v>3985.38</v>
      </c>
      <c r="F53" s="59">
        <f t="shared" si="4"/>
        <v>168.6199999999999</v>
      </c>
      <c r="G53" s="75">
        <f t="shared" si="5"/>
        <v>0.9594077997111219</v>
      </c>
    </row>
    <row r="54" spans="1:7" s="76" customFormat="1" ht="15" customHeight="1">
      <c r="A54" s="58" t="s">
        <v>81</v>
      </c>
      <c r="B54" s="77">
        <v>2000</v>
      </c>
      <c r="D54" s="59">
        <f t="shared" si="6"/>
        <v>2000</v>
      </c>
      <c r="E54" s="59">
        <v>1170.53</v>
      </c>
      <c r="F54" s="59">
        <f t="shared" si="4"/>
        <v>829.47</v>
      </c>
      <c r="G54" s="75">
        <f t="shared" si="5"/>
        <v>0.585265</v>
      </c>
    </row>
    <row r="55" spans="1:7" s="76" customFormat="1" ht="15" customHeight="1">
      <c r="A55" s="58" t="s">
        <v>385</v>
      </c>
      <c r="B55" s="77">
        <v>1245</v>
      </c>
      <c r="C55" s="59"/>
      <c r="D55" s="59">
        <f t="shared" si="6"/>
        <v>1245</v>
      </c>
      <c r="E55" s="59">
        <v>823.26</v>
      </c>
      <c r="F55" s="59">
        <f t="shared" si="4"/>
        <v>421.74</v>
      </c>
      <c r="G55" s="75">
        <f t="shared" si="5"/>
        <v>0.6612530120481928</v>
      </c>
    </row>
    <row r="56" spans="1:7" s="76" customFormat="1" ht="15" customHeight="1">
      <c r="A56" s="58" t="s">
        <v>82</v>
      </c>
      <c r="B56" s="77">
        <v>550</v>
      </c>
      <c r="C56" s="59"/>
      <c r="D56" s="59">
        <f t="shared" si="6"/>
        <v>550</v>
      </c>
      <c r="E56" s="59">
        <v>306.48</v>
      </c>
      <c r="F56" s="59">
        <f t="shared" si="4"/>
        <v>243.51999999999998</v>
      </c>
      <c r="G56" s="75">
        <f t="shared" si="5"/>
        <v>0.5572363636363636</v>
      </c>
    </row>
    <row r="57" spans="1:7" s="76" customFormat="1" ht="15" customHeight="1">
      <c r="A57" s="58" t="s">
        <v>83</v>
      </c>
      <c r="B57" s="77">
        <v>723.61</v>
      </c>
      <c r="C57" s="59"/>
      <c r="D57" s="59">
        <f t="shared" si="6"/>
        <v>723.61</v>
      </c>
      <c r="E57" s="59">
        <v>723.6</v>
      </c>
      <c r="F57" s="59">
        <f t="shared" si="4"/>
        <v>0.009999999999990905</v>
      </c>
      <c r="G57" s="75">
        <f t="shared" si="5"/>
        <v>0.9999861804010448</v>
      </c>
    </row>
    <row r="58" spans="1:7" s="76" customFormat="1" ht="15" customHeight="1">
      <c r="A58" s="58" t="s">
        <v>349</v>
      </c>
      <c r="B58" s="77">
        <v>15500</v>
      </c>
      <c r="C58" s="59"/>
      <c r="D58" s="59">
        <f t="shared" si="6"/>
        <v>15500</v>
      </c>
      <c r="E58" s="59">
        <v>15500</v>
      </c>
      <c r="F58" s="59">
        <f t="shared" si="4"/>
        <v>0</v>
      </c>
      <c r="G58" s="75">
        <f t="shared" si="5"/>
        <v>1</v>
      </c>
    </row>
    <row r="59" spans="1:7" s="76" customFormat="1" ht="15" customHeight="1">
      <c r="A59" s="58" t="s">
        <v>271</v>
      </c>
      <c r="B59" s="77">
        <v>105</v>
      </c>
      <c r="C59" s="59"/>
      <c r="D59" s="59">
        <f t="shared" si="6"/>
        <v>105</v>
      </c>
      <c r="E59" s="59">
        <v>103.4</v>
      </c>
      <c r="F59" s="59">
        <f t="shared" si="4"/>
        <v>1.5999999999999943</v>
      </c>
      <c r="G59" s="75">
        <f t="shared" si="5"/>
        <v>0.9847619047619048</v>
      </c>
    </row>
    <row r="60" spans="1:7" s="76" customFormat="1" ht="15" customHeight="1">
      <c r="A60" s="58" t="s">
        <v>84</v>
      </c>
      <c r="B60" s="77">
        <v>2460</v>
      </c>
      <c r="C60" s="59"/>
      <c r="D60" s="59">
        <f t="shared" si="6"/>
        <v>2460</v>
      </c>
      <c r="E60" s="59">
        <v>1920</v>
      </c>
      <c r="F60" s="59">
        <f t="shared" si="4"/>
        <v>540</v>
      </c>
      <c r="G60" s="75">
        <f t="shared" si="5"/>
        <v>0.7804878048780488</v>
      </c>
    </row>
    <row r="61" spans="1:7" s="76" customFormat="1" ht="15" customHeight="1">
      <c r="A61" s="58" t="s">
        <v>208</v>
      </c>
      <c r="B61" s="77">
        <v>12677</v>
      </c>
      <c r="C61" s="59">
        <v>6968</v>
      </c>
      <c r="D61" s="59">
        <f t="shared" si="6"/>
        <v>19645</v>
      </c>
      <c r="E61" s="59">
        <v>18227.54</v>
      </c>
      <c r="F61" s="59">
        <f t="shared" si="4"/>
        <v>1417.4599999999991</v>
      </c>
      <c r="G61" s="75">
        <f t="shared" si="5"/>
        <v>0.9278462713158565</v>
      </c>
    </row>
    <row r="62" spans="1:7" s="76" customFormat="1" ht="15" customHeight="1">
      <c r="A62" s="58" t="s">
        <v>386</v>
      </c>
      <c r="B62" s="77">
        <v>4201.63</v>
      </c>
      <c r="C62" s="59"/>
      <c r="D62" s="59">
        <f t="shared" si="6"/>
        <v>4201.63</v>
      </c>
      <c r="E62" s="59">
        <v>4171.13</v>
      </c>
      <c r="F62" s="59">
        <f t="shared" si="4"/>
        <v>30.5</v>
      </c>
      <c r="G62" s="75">
        <f t="shared" si="5"/>
        <v>0.9927409124554042</v>
      </c>
    </row>
    <row r="63" spans="1:7" s="76" customFormat="1" ht="15" customHeight="1">
      <c r="A63" s="58" t="s">
        <v>85</v>
      </c>
      <c r="B63" s="77">
        <v>500</v>
      </c>
      <c r="C63" s="59"/>
      <c r="D63" s="59">
        <f t="shared" si="6"/>
        <v>500</v>
      </c>
      <c r="E63" s="59">
        <v>500</v>
      </c>
      <c r="F63" s="59">
        <f t="shared" si="4"/>
        <v>0</v>
      </c>
      <c r="G63" s="75">
        <f t="shared" si="5"/>
        <v>1</v>
      </c>
    </row>
    <row r="64" spans="1:7" s="76" customFormat="1" ht="15" customHeight="1">
      <c r="A64" s="58" t="s">
        <v>290</v>
      </c>
      <c r="B64" s="77">
        <v>54058</v>
      </c>
      <c r="C64" s="59"/>
      <c r="D64" s="59">
        <f t="shared" si="6"/>
        <v>54058</v>
      </c>
      <c r="E64" s="59">
        <v>54058</v>
      </c>
      <c r="F64" s="59">
        <f t="shared" si="4"/>
        <v>0</v>
      </c>
      <c r="G64" s="75">
        <f t="shared" si="5"/>
        <v>1</v>
      </c>
    </row>
    <row r="65" spans="1:7" s="76" customFormat="1" ht="15" customHeight="1">
      <c r="A65" s="58" t="s">
        <v>314</v>
      </c>
      <c r="B65" s="77">
        <v>10300</v>
      </c>
      <c r="C65" s="59"/>
      <c r="D65" s="59">
        <f t="shared" si="6"/>
        <v>10300</v>
      </c>
      <c r="E65" s="59">
        <v>10255.73</v>
      </c>
      <c r="F65" s="59">
        <f t="shared" si="4"/>
        <v>44.27000000000044</v>
      </c>
      <c r="G65" s="75">
        <f t="shared" si="5"/>
        <v>0.9957019417475728</v>
      </c>
    </row>
    <row r="66" spans="1:7" s="76" customFormat="1" ht="15" customHeight="1">
      <c r="A66" s="58" t="s">
        <v>86</v>
      </c>
      <c r="B66" s="77">
        <v>22573.59</v>
      </c>
      <c r="C66" s="59">
        <v>12967.93</v>
      </c>
      <c r="D66" s="59">
        <f t="shared" si="6"/>
        <v>35541.520000000004</v>
      </c>
      <c r="E66" s="59">
        <v>30092.39</v>
      </c>
      <c r="F66" s="59">
        <f t="shared" si="4"/>
        <v>5449.130000000005</v>
      </c>
      <c r="G66" s="75">
        <f t="shared" si="5"/>
        <v>0.8466826967445398</v>
      </c>
    </row>
    <row r="67" spans="1:7" s="76" customFormat="1" ht="15" customHeight="1">
      <c r="A67" s="58" t="s">
        <v>87</v>
      </c>
      <c r="B67" s="77">
        <v>4000</v>
      </c>
      <c r="C67" s="59">
        <v>-167.89</v>
      </c>
      <c r="D67" s="59">
        <f t="shared" si="6"/>
        <v>3832.11</v>
      </c>
      <c r="E67" s="59">
        <v>3832.11</v>
      </c>
      <c r="F67" s="59">
        <f t="shared" si="4"/>
        <v>0</v>
      </c>
      <c r="G67" s="75">
        <f t="shared" si="5"/>
        <v>1</v>
      </c>
    </row>
    <row r="68" spans="1:7" s="83" customFormat="1" ht="15" customHeight="1" thickBot="1">
      <c r="A68" s="79" t="s">
        <v>272</v>
      </c>
      <c r="B68" s="80">
        <v>71650</v>
      </c>
      <c r="C68" s="81">
        <v>-22515</v>
      </c>
      <c r="D68" s="59">
        <f t="shared" si="6"/>
        <v>49135</v>
      </c>
      <c r="E68" s="81">
        <v>35574.01</v>
      </c>
      <c r="F68" s="81">
        <f t="shared" si="4"/>
        <v>13560.989999999998</v>
      </c>
      <c r="G68" s="82">
        <f t="shared" si="5"/>
        <v>0.724005495064618</v>
      </c>
    </row>
    <row r="69" spans="1:37" s="69" customFormat="1" ht="15" customHeight="1" thickBot="1">
      <c r="A69" s="65" t="s">
        <v>456</v>
      </c>
      <c r="B69" s="66">
        <f>SUM(B25:B68)</f>
        <v>608882.24026955</v>
      </c>
      <c r="C69" s="66">
        <f>SUM(C25:C68)</f>
        <v>-6875.23</v>
      </c>
      <c r="D69" s="66">
        <f>SUM(D25:D68)</f>
        <v>602007.01026955</v>
      </c>
      <c r="E69" s="66">
        <f>SUM(E24:E68)</f>
        <v>528968.84</v>
      </c>
      <c r="F69" s="66">
        <f>SUM(F25:F68)</f>
        <v>73038.17026955003</v>
      </c>
      <c r="G69" s="67">
        <f>(D69-F69)/D69</f>
        <v>0.8786755485839823</v>
      </c>
      <c r="H69" s="68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</row>
    <row r="70" spans="1:7" s="74" customFormat="1" ht="15" customHeight="1">
      <c r="A70" s="71"/>
      <c r="B70" s="72"/>
      <c r="C70" s="72"/>
      <c r="D70" s="72"/>
      <c r="E70" s="72"/>
      <c r="F70" s="72"/>
      <c r="G70" s="73"/>
    </row>
    <row r="71" spans="1:7" s="76" customFormat="1" ht="15" customHeight="1">
      <c r="A71" s="55" t="s">
        <v>147</v>
      </c>
      <c r="B71" s="59"/>
      <c r="C71" s="59"/>
      <c r="D71" s="59"/>
      <c r="E71" s="59"/>
      <c r="F71" s="59"/>
      <c r="G71" s="75"/>
    </row>
    <row r="72" spans="1:7" s="76" customFormat="1" ht="15" customHeight="1">
      <c r="A72" s="58" t="s">
        <v>184</v>
      </c>
      <c r="B72" s="59">
        <v>47239.92</v>
      </c>
      <c r="C72" s="59">
        <v>11000</v>
      </c>
      <c r="D72" s="59">
        <f aca="true" t="shared" si="7" ref="D72:D103">SUM(B72:C72)</f>
        <v>58239.92</v>
      </c>
      <c r="E72" s="59">
        <v>57639.87</v>
      </c>
      <c r="F72" s="59">
        <f aca="true" t="shared" si="8" ref="F72:F111">D72-E72</f>
        <v>600.0499999999956</v>
      </c>
      <c r="G72" s="75">
        <f aca="true" t="shared" si="9" ref="G72:G111">(D72-F72)/D72</f>
        <v>0.9896969295287494</v>
      </c>
    </row>
    <row r="73" spans="1:7" s="76" customFormat="1" ht="15" customHeight="1">
      <c r="A73" s="58" t="s">
        <v>88</v>
      </c>
      <c r="B73" s="59">
        <v>239829.10010787498</v>
      </c>
      <c r="C73" s="59">
        <v>22176.88</v>
      </c>
      <c r="D73" s="59">
        <f t="shared" si="7"/>
        <v>262005.980107875</v>
      </c>
      <c r="E73" s="59">
        <v>260492.72</v>
      </c>
      <c r="F73" s="59">
        <f t="shared" si="8"/>
        <v>1513.2601078749867</v>
      </c>
      <c r="G73" s="75">
        <f t="shared" si="9"/>
        <v>0.9942243298902875</v>
      </c>
    </row>
    <row r="74" spans="1:7" s="76" customFormat="1" ht="15" customHeight="1">
      <c r="A74" s="58" t="s">
        <v>201</v>
      </c>
      <c r="B74" s="59">
        <v>42200</v>
      </c>
      <c r="C74" s="59">
        <v>9547.4</v>
      </c>
      <c r="D74" s="59">
        <f t="shared" si="7"/>
        <v>51747.4</v>
      </c>
      <c r="E74" s="59">
        <v>51747.4</v>
      </c>
      <c r="F74" s="59">
        <f t="shared" si="8"/>
        <v>0</v>
      </c>
      <c r="G74" s="75">
        <f t="shared" si="9"/>
        <v>1</v>
      </c>
    </row>
    <row r="75" spans="1:7" s="76" customFormat="1" ht="15" customHeight="1">
      <c r="A75" s="58" t="s">
        <v>350</v>
      </c>
      <c r="B75" s="59">
        <v>1600</v>
      </c>
      <c r="C75" s="59"/>
      <c r="D75" s="59">
        <f t="shared" si="7"/>
        <v>1600</v>
      </c>
      <c r="E75" s="59">
        <v>1600</v>
      </c>
      <c r="F75" s="59">
        <f t="shared" si="8"/>
        <v>0</v>
      </c>
      <c r="G75" s="75">
        <f t="shared" si="9"/>
        <v>1</v>
      </c>
    </row>
    <row r="76" spans="1:7" s="76" customFormat="1" ht="15" customHeight="1">
      <c r="A76" s="58" t="s">
        <v>213</v>
      </c>
      <c r="B76" s="59">
        <v>1500</v>
      </c>
      <c r="C76" s="59"/>
      <c r="D76" s="59">
        <f t="shared" si="7"/>
        <v>1500</v>
      </c>
      <c r="E76" s="59">
        <v>440</v>
      </c>
      <c r="F76" s="59">
        <f t="shared" si="8"/>
        <v>1060</v>
      </c>
      <c r="G76" s="75">
        <f t="shared" si="9"/>
        <v>0.29333333333333333</v>
      </c>
    </row>
    <row r="77" spans="1:7" s="76" customFormat="1" ht="15" customHeight="1">
      <c r="A77" s="58" t="s">
        <v>89</v>
      </c>
      <c r="B77" s="59">
        <v>42425.08</v>
      </c>
      <c r="C77" s="59">
        <v>163.17</v>
      </c>
      <c r="D77" s="59">
        <f t="shared" si="7"/>
        <v>42588.25</v>
      </c>
      <c r="E77" s="59">
        <v>42588.25</v>
      </c>
      <c r="F77" s="59">
        <f t="shared" si="8"/>
        <v>0</v>
      </c>
      <c r="G77" s="75">
        <f t="shared" si="9"/>
        <v>1</v>
      </c>
    </row>
    <row r="78" spans="1:7" s="76" customFormat="1" ht="15" customHeight="1">
      <c r="A78" s="58" t="s">
        <v>90</v>
      </c>
      <c r="B78" s="59">
        <v>5673.24</v>
      </c>
      <c r="C78" s="59"/>
      <c r="D78" s="59">
        <f t="shared" si="7"/>
        <v>5673.24</v>
      </c>
      <c r="E78" s="59">
        <v>5672.7</v>
      </c>
      <c r="F78" s="59">
        <f t="shared" si="8"/>
        <v>0.5399999999999636</v>
      </c>
      <c r="G78" s="75">
        <f t="shared" si="9"/>
        <v>0.9999048162954502</v>
      </c>
    </row>
    <row r="79" spans="1:7" s="76" customFormat="1" ht="15" customHeight="1">
      <c r="A79" s="58" t="s">
        <v>91</v>
      </c>
      <c r="B79" s="59">
        <v>2206.26</v>
      </c>
      <c r="C79" s="59"/>
      <c r="D79" s="59">
        <f t="shared" si="7"/>
        <v>2206.26</v>
      </c>
      <c r="E79" s="59">
        <v>2206.26</v>
      </c>
      <c r="F79" s="59">
        <f t="shared" si="8"/>
        <v>0</v>
      </c>
      <c r="G79" s="75">
        <f t="shared" si="9"/>
        <v>1</v>
      </c>
    </row>
    <row r="80" spans="1:7" s="76" customFormat="1" ht="15" customHeight="1">
      <c r="A80" s="86" t="s">
        <v>392</v>
      </c>
      <c r="B80" s="59">
        <v>15955.99</v>
      </c>
      <c r="C80" s="59">
        <v>2872.51</v>
      </c>
      <c r="D80" s="59">
        <f t="shared" si="7"/>
        <v>18828.5</v>
      </c>
      <c r="E80" s="59">
        <v>18828.5</v>
      </c>
      <c r="F80" s="59">
        <f t="shared" si="8"/>
        <v>0</v>
      </c>
      <c r="G80" s="75">
        <f t="shared" si="9"/>
        <v>1</v>
      </c>
    </row>
    <row r="81" spans="1:7" s="76" customFormat="1" ht="15" customHeight="1">
      <c r="A81" s="86" t="s">
        <v>202</v>
      </c>
      <c r="B81" s="59">
        <v>22131.92</v>
      </c>
      <c r="C81" s="59">
        <v>5605.5</v>
      </c>
      <c r="D81" s="59">
        <f t="shared" si="7"/>
        <v>27737.42</v>
      </c>
      <c r="E81" s="59">
        <v>27538.75</v>
      </c>
      <c r="F81" s="59">
        <f t="shared" si="8"/>
        <v>198.66999999999825</v>
      </c>
      <c r="G81" s="75">
        <f t="shared" si="9"/>
        <v>0.9928374737088022</v>
      </c>
    </row>
    <row r="82" spans="1:7" s="76" customFormat="1" ht="15" customHeight="1">
      <c r="A82" s="86" t="s">
        <v>92</v>
      </c>
      <c r="B82" s="59">
        <v>2317.09</v>
      </c>
      <c r="C82" s="59">
        <v>1240</v>
      </c>
      <c r="D82" s="59">
        <f t="shared" si="7"/>
        <v>3557.09</v>
      </c>
      <c r="E82" s="59">
        <v>3557.09</v>
      </c>
      <c r="F82" s="59">
        <f t="shared" si="8"/>
        <v>0</v>
      </c>
      <c r="G82" s="75">
        <f t="shared" si="9"/>
        <v>1</v>
      </c>
    </row>
    <row r="83" spans="1:7" s="76" customFormat="1" ht="15" customHeight="1">
      <c r="A83" s="86" t="s">
        <v>315</v>
      </c>
      <c r="B83" s="59">
        <v>1000</v>
      </c>
      <c r="C83" s="59"/>
      <c r="D83" s="59">
        <f t="shared" si="7"/>
        <v>1000</v>
      </c>
      <c r="E83" s="59">
        <v>958.4</v>
      </c>
      <c r="F83" s="59">
        <f t="shared" si="8"/>
        <v>41.60000000000002</v>
      </c>
      <c r="G83" s="75">
        <f t="shared" si="9"/>
        <v>0.9584</v>
      </c>
    </row>
    <row r="84" spans="1:7" s="76" customFormat="1" ht="15" customHeight="1">
      <c r="A84" s="86" t="s">
        <v>93</v>
      </c>
      <c r="B84" s="59">
        <v>1400</v>
      </c>
      <c r="C84" s="59">
        <v>502.03</v>
      </c>
      <c r="D84" s="59">
        <f t="shared" si="7"/>
        <v>1902.03</v>
      </c>
      <c r="E84" s="59">
        <v>1902.03</v>
      </c>
      <c r="F84" s="59">
        <f t="shared" si="8"/>
        <v>0</v>
      </c>
      <c r="G84" s="75">
        <f t="shared" si="9"/>
        <v>1</v>
      </c>
    </row>
    <row r="85" spans="1:7" s="76" customFormat="1" ht="15" customHeight="1">
      <c r="A85" s="86" t="s">
        <v>94</v>
      </c>
      <c r="B85" s="59">
        <v>455</v>
      </c>
      <c r="C85" s="59"/>
      <c r="D85" s="59">
        <f t="shared" si="7"/>
        <v>455</v>
      </c>
      <c r="E85" s="59">
        <v>404.92</v>
      </c>
      <c r="F85" s="59">
        <f t="shared" si="8"/>
        <v>50.079999999999984</v>
      </c>
      <c r="G85" s="75">
        <f t="shared" si="9"/>
        <v>0.889934065934066</v>
      </c>
    </row>
    <row r="86" spans="1:7" s="76" customFormat="1" ht="15" customHeight="1">
      <c r="A86" s="86" t="s">
        <v>387</v>
      </c>
      <c r="B86" s="59">
        <v>350</v>
      </c>
      <c r="C86" s="59"/>
      <c r="D86" s="59">
        <f t="shared" si="7"/>
        <v>350</v>
      </c>
      <c r="E86" s="59">
        <v>350</v>
      </c>
      <c r="F86" s="59">
        <f t="shared" si="8"/>
        <v>0</v>
      </c>
      <c r="G86" s="75">
        <f t="shared" si="9"/>
        <v>1</v>
      </c>
    </row>
    <row r="87" spans="1:7" s="76" customFormat="1" ht="15" customHeight="1">
      <c r="A87" s="86" t="s">
        <v>291</v>
      </c>
      <c r="B87" s="59">
        <v>16490.22</v>
      </c>
      <c r="C87" s="59"/>
      <c r="D87" s="59">
        <f t="shared" si="7"/>
        <v>16490.22</v>
      </c>
      <c r="E87" s="59">
        <v>16422</v>
      </c>
      <c r="F87" s="59">
        <f t="shared" si="8"/>
        <v>68.22000000000116</v>
      </c>
      <c r="G87" s="75">
        <f t="shared" si="9"/>
        <v>0.99586300243417</v>
      </c>
    </row>
    <row r="88" spans="1:7" s="76" customFormat="1" ht="15" customHeight="1">
      <c r="A88" s="86" t="s">
        <v>316</v>
      </c>
      <c r="B88" s="59">
        <v>11750</v>
      </c>
      <c r="C88" s="59"/>
      <c r="D88" s="59">
        <f t="shared" si="7"/>
        <v>11750</v>
      </c>
      <c r="E88" s="59">
        <v>11662.09</v>
      </c>
      <c r="F88" s="59">
        <f t="shared" si="8"/>
        <v>87.90999999999985</v>
      </c>
      <c r="G88" s="75">
        <f t="shared" si="9"/>
        <v>0.9925182978723405</v>
      </c>
    </row>
    <row r="89" spans="1:7" s="76" customFormat="1" ht="15" customHeight="1">
      <c r="A89" s="86" t="s">
        <v>273</v>
      </c>
      <c r="B89" s="59">
        <v>30000</v>
      </c>
      <c r="C89" s="59"/>
      <c r="D89" s="59">
        <f t="shared" si="7"/>
        <v>30000</v>
      </c>
      <c r="E89" s="59">
        <v>29447.6</v>
      </c>
      <c r="F89" s="59">
        <f t="shared" si="8"/>
        <v>552.4000000000015</v>
      </c>
      <c r="G89" s="75">
        <f t="shared" si="9"/>
        <v>0.9815866666666666</v>
      </c>
    </row>
    <row r="90" spans="1:7" s="76" customFormat="1" ht="15" customHeight="1">
      <c r="A90" s="154" t="s">
        <v>459</v>
      </c>
      <c r="B90" s="59">
        <v>3440.72</v>
      </c>
      <c r="C90" s="59"/>
      <c r="D90" s="59">
        <f t="shared" si="7"/>
        <v>3440.72</v>
      </c>
      <c r="E90" s="59">
        <v>3440.72</v>
      </c>
      <c r="F90" s="59">
        <f t="shared" si="8"/>
        <v>0</v>
      </c>
      <c r="G90" s="75">
        <f t="shared" si="9"/>
        <v>1</v>
      </c>
    </row>
    <row r="91" spans="1:7" s="76" customFormat="1" ht="15" customHeight="1">
      <c r="A91" s="86" t="s">
        <v>460</v>
      </c>
      <c r="B91" s="59">
        <v>525.3</v>
      </c>
      <c r="C91" s="59"/>
      <c r="D91" s="59">
        <f t="shared" si="7"/>
        <v>525.3</v>
      </c>
      <c r="E91" s="59">
        <v>94.5</v>
      </c>
      <c r="F91" s="59">
        <f t="shared" si="8"/>
        <v>430.79999999999995</v>
      </c>
      <c r="G91" s="75">
        <f t="shared" si="9"/>
        <v>0.17989720159908626</v>
      </c>
    </row>
    <row r="92" spans="1:7" s="76" customFormat="1" ht="15" customHeight="1">
      <c r="A92" s="86" t="s">
        <v>250</v>
      </c>
      <c r="B92" s="59">
        <v>3151.8</v>
      </c>
      <c r="C92" s="59"/>
      <c r="D92" s="59">
        <f t="shared" si="7"/>
        <v>3151.8</v>
      </c>
      <c r="E92" s="59">
        <v>3150</v>
      </c>
      <c r="F92" s="59">
        <f t="shared" si="8"/>
        <v>1.800000000000182</v>
      </c>
      <c r="G92" s="75">
        <f t="shared" si="9"/>
        <v>0.9994288977727013</v>
      </c>
    </row>
    <row r="93" spans="1:7" s="76" customFormat="1" ht="15" customHeight="1">
      <c r="A93" s="86" t="s">
        <v>95</v>
      </c>
      <c r="B93" s="59">
        <v>8585.94</v>
      </c>
      <c r="C93" s="59"/>
      <c r="D93" s="59">
        <f t="shared" si="7"/>
        <v>8585.94</v>
      </c>
      <c r="E93" s="59">
        <v>8585.94</v>
      </c>
      <c r="F93" s="59">
        <f t="shared" si="8"/>
        <v>0</v>
      </c>
      <c r="G93" s="75">
        <f t="shared" si="9"/>
        <v>1</v>
      </c>
    </row>
    <row r="94" spans="1:7" s="76" customFormat="1" ht="15" customHeight="1">
      <c r="A94" s="86" t="s">
        <v>96</v>
      </c>
      <c r="B94" s="59">
        <v>500</v>
      </c>
      <c r="C94" s="59"/>
      <c r="D94" s="59">
        <f t="shared" si="7"/>
        <v>500</v>
      </c>
      <c r="E94" s="59">
        <v>3</v>
      </c>
      <c r="F94" s="59">
        <f t="shared" si="8"/>
        <v>497</v>
      </c>
      <c r="G94" s="75">
        <f t="shared" si="9"/>
        <v>0.006</v>
      </c>
    </row>
    <row r="95" spans="1:7" s="76" customFormat="1" ht="15" customHeight="1">
      <c r="A95" s="58" t="s">
        <v>97</v>
      </c>
      <c r="B95" s="59">
        <v>600</v>
      </c>
      <c r="C95" s="59">
        <v>600</v>
      </c>
      <c r="D95" s="59">
        <f t="shared" si="7"/>
        <v>1200</v>
      </c>
      <c r="E95" s="59">
        <v>463.32</v>
      </c>
      <c r="F95" s="59">
        <f t="shared" si="8"/>
        <v>736.6800000000001</v>
      </c>
      <c r="G95" s="75">
        <f t="shared" si="9"/>
        <v>0.38609999999999994</v>
      </c>
    </row>
    <row r="96" spans="1:7" s="76" customFormat="1" ht="15" customHeight="1">
      <c r="A96" s="58" t="s">
        <v>98</v>
      </c>
      <c r="B96" s="59">
        <v>5258.06</v>
      </c>
      <c r="C96" s="59"/>
      <c r="D96" s="59">
        <f t="shared" si="7"/>
        <v>5258.06</v>
      </c>
      <c r="E96" s="59">
        <v>5258.06</v>
      </c>
      <c r="F96" s="59">
        <f t="shared" si="8"/>
        <v>0</v>
      </c>
      <c r="G96" s="75">
        <f t="shared" si="9"/>
        <v>1</v>
      </c>
    </row>
    <row r="97" spans="1:7" s="76" customFormat="1" ht="15" customHeight="1">
      <c r="A97" s="58" t="s">
        <v>203</v>
      </c>
      <c r="B97" s="59">
        <v>115</v>
      </c>
      <c r="C97" s="59">
        <v>174.26</v>
      </c>
      <c r="D97" s="59">
        <f t="shared" si="7"/>
        <v>289.26</v>
      </c>
      <c r="E97" s="59">
        <v>189.26</v>
      </c>
      <c r="F97" s="59">
        <f t="shared" si="8"/>
        <v>100</v>
      </c>
      <c r="G97" s="75">
        <f t="shared" si="9"/>
        <v>0.6542902578994676</v>
      </c>
    </row>
    <row r="98" spans="1:7" s="76" customFormat="1" ht="15" customHeight="1">
      <c r="A98" s="58" t="s">
        <v>99</v>
      </c>
      <c r="B98" s="59">
        <v>550</v>
      </c>
      <c r="C98" s="59">
        <v>-123.14</v>
      </c>
      <c r="D98" s="59">
        <f t="shared" si="7"/>
        <v>426.86</v>
      </c>
      <c r="E98" s="59">
        <v>417.65</v>
      </c>
      <c r="F98" s="59">
        <f t="shared" si="8"/>
        <v>9.210000000000036</v>
      </c>
      <c r="G98" s="75">
        <f t="shared" si="9"/>
        <v>0.9784238391978634</v>
      </c>
    </row>
    <row r="99" spans="1:7" s="76" customFormat="1" ht="15" customHeight="1">
      <c r="A99" s="58" t="s">
        <v>100</v>
      </c>
      <c r="B99" s="59">
        <v>5258.06</v>
      </c>
      <c r="C99" s="59"/>
      <c r="D99" s="59">
        <f t="shared" si="7"/>
        <v>5258.06</v>
      </c>
      <c r="E99" s="59">
        <v>5258.06</v>
      </c>
      <c r="F99" s="59">
        <f t="shared" si="8"/>
        <v>0</v>
      </c>
      <c r="G99" s="75">
        <f t="shared" si="9"/>
        <v>1</v>
      </c>
    </row>
    <row r="100" spans="1:7" s="76" customFormat="1" ht="15" customHeight="1">
      <c r="A100" s="58" t="s">
        <v>101</v>
      </c>
      <c r="B100" s="59">
        <v>700</v>
      </c>
      <c r="C100" s="59"/>
      <c r="D100" s="59">
        <f t="shared" si="7"/>
        <v>700</v>
      </c>
      <c r="E100" s="59">
        <v>507.09</v>
      </c>
      <c r="F100" s="59">
        <f t="shared" si="8"/>
        <v>192.91000000000003</v>
      </c>
      <c r="G100" s="75">
        <f t="shared" si="9"/>
        <v>0.7244142857142857</v>
      </c>
    </row>
    <row r="101" spans="1:7" s="76" customFormat="1" ht="15" customHeight="1">
      <c r="A101" s="58" t="s">
        <v>102</v>
      </c>
      <c r="B101" s="59">
        <v>600</v>
      </c>
      <c r="C101" s="59">
        <v>600</v>
      </c>
      <c r="D101" s="59">
        <f t="shared" si="7"/>
        <v>1200</v>
      </c>
      <c r="E101" s="59">
        <v>794.55</v>
      </c>
      <c r="F101" s="59">
        <f t="shared" si="8"/>
        <v>405.45000000000005</v>
      </c>
      <c r="G101" s="75">
        <f t="shared" si="9"/>
        <v>0.662125</v>
      </c>
    </row>
    <row r="102" spans="1:7" s="76" customFormat="1" ht="15" customHeight="1">
      <c r="A102" s="58" t="s">
        <v>103</v>
      </c>
      <c r="B102" s="59">
        <v>600</v>
      </c>
      <c r="C102" s="59"/>
      <c r="D102" s="59">
        <f t="shared" si="7"/>
        <v>600</v>
      </c>
      <c r="E102" s="59">
        <v>600</v>
      </c>
      <c r="F102" s="59">
        <f t="shared" si="8"/>
        <v>0</v>
      </c>
      <c r="G102" s="75">
        <f t="shared" si="9"/>
        <v>1</v>
      </c>
    </row>
    <row r="103" spans="1:7" s="76" customFormat="1" ht="15" customHeight="1">
      <c r="A103" s="58" t="s">
        <v>104</v>
      </c>
      <c r="B103" s="59">
        <v>440</v>
      </c>
      <c r="C103" s="59"/>
      <c r="D103" s="59">
        <f t="shared" si="7"/>
        <v>440</v>
      </c>
      <c r="E103" s="59">
        <v>0</v>
      </c>
      <c r="F103" s="59">
        <f t="shared" si="8"/>
        <v>440</v>
      </c>
      <c r="G103" s="75">
        <f t="shared" si="9"/>
        <v>0</v>
      </c>
    </row>
    <row r="104" spans="1:7" s="76" customFormat="1" ht="15" customHeight="1">
      <c r="A104" s="58" t="s">
        <v>292</v>
      </c>
      <c r="B104" s="59">
        <v>1420.2</v>
      </c>
      <c r="C104" s="59"/>
      <c r="D104" s="59">
        <f aca="true" t="shared" si="10" ref="D104:D111">SUM(B104:C104)</f>
        <v>1420.2</v>
      </c>
      <c r="E104" s="59">
        <v>1420.2</v>
      </c>
      <c r="F104" s="59">
        <f t="shared" si="8"/>
        <v>0</v>
      </c>
      <c r="G104" s="75">
        <f t="shared" si="9"/>
        <v>1</v>
      </c>
    </row>
    <row r="105" spans="1:7" s="76" customFormat="1" ht="15" customHeight="1">
      <c r="A105" s="58" t="s">
        <v>105</v>
      </c>
      <c r="B105" s="59">
        <v>16000</v>
      </c>
      <c r="C105" s="59"/>
      <c r="D105" s="59">
        <f t="shared" si="10"/>
        <v>16000</v>
      </c>
      <c r="E105" s="59">
        <v>16000</v>
      </c>
      <c r="F105" s="59">
        <f t="shared" si="8"/>
        <v>0</v>
      </c>
      <c r="G105" s="75">
        <f t="shared" si="9"/>
        <v>1</v>
      </c>
    </row>
    <row r="106" spans="1:7" s="76" customFormat="1" ht="15" customHeight="1">
      <c r="A106" s="58" t="s">
        <v>106</v>
      </c>
      <c r="B106" s="59">
        <v>5000</v>
      </c>
      <c r="C106" s="59"/>
      <c r="D106" s="59">
        <f t="shared" si="10"/>
        <v>5000</v>
      </c>
      <c r="E106" s="59">
        <v>2577.78</v>
      </c>
      <c r="F106" s="59">
        <f t="shared" si="8"/>
        <v>2422.22</v>
      </c>
      <c r="G106" s="75">
        <f t="shared" si="9"/>
        <v>0.515556</v>
      </c>
    </row>
    <row r="107" spans="1:7" s="76" customFormat="1" ht="15" customHeight="1">
      <c r="A107" s="58" t="s">
        <v>317</v>
      </c>
      <c r="B107" s="59">
        <v>0</v>
      </c>
      <c r="C107" s="59"/>
      <c r="D107" s="59">
        <f t="shared" si="10"/>
        <v>0</v>
      </c>
      <c r="E107" s="59"/>
      <c r="F107" s="59">
        <f t="shared" si="8"/>
        <v>0</v>
      </c>
      <c r="G107" s="75">
        <v>0</v>
      </c>
    </row>
    <row r="108" spans="1:7" s="76" customFormat="1" ht="15" customHeight="1">
      <c r="A108" s="58" t="s">
        <v>107</v>
      </c>
      <c r="B108" s="59">
        <v>2840.4</v>
      </c>
      <c r="C108" s="59"/>
      <c r="D108" s="59">
        <f t="shared" si="10"/>
        <v>2840.4</v>
      </c>
      <c r="E108" s="59">
        <v>2600</v>
      </c>
      <c r="F108" s="59">
        <f t="shared" si="8"/>
        <v>240.4000000000001</v>
      </c>
      <c r="G108" s="75">
        <f t="shared" si="9"/>
        <v>0.9153640332347557</v>
      </c>
    </row>
    <row r="109" spans="1:7" s="76" customFormat="1" ht="15" customHeight="1">
      <c r="A109" s="58" t="s">
        <v>108</v>
      </c>
      <c r="B109" s="59">
        <v>112815.98</v>
      </c>
      <c r="C109" s="59">
        <v>6731.41</v>
      </c>
      <c r="D109" s="59">
        <f t="shared" si="10"/>
        <v>119547.39</v>
      </c>
      <c r="E109" s="59">
        <v>117221.33</v>
      </c>
      <c r="F109" s="59">
        <f t="shared" si="8"/>
        <v>2326.0599999999977</v>
      </c>
      <c r="G109" s="75">
        <f t="shared" si="9"/>
        <v>0.9805427788929562</v>
      </c>
    </row>
    <row r="110" spans="1:7" s="76" customFormat="1" ht="15" customHeight="1">
      <c r="A110" s="58" t="s">
        <v>109</v>
      </c>
      <c r="B110" s="59">
        <v>8800</v>
      </c>
      <c r="C110" s="59">
        <v>-1734</v>
      </c>
      <c r="D110" s="59">
        <f t="shared" si="10"/>
        <v>7066</v>
      </c>
      <c r="E110" s="59">
        <v>7066</v>
      </c>
      <c r="F110" s="59">
        <f t="shared" si="8"/>
        <v>0</v>
      </c>
      <c r="G110" s="75">
        <f t="shared" si="9"/>
        <v>1</v>
      </c>
    </row>
    <row r="111" spans="1:7" s="64" customFormat="1" ht="15" customHeight="1" thickBot="1">
      <c r="A111" s="58" t="s">
        <v>318</v>
      </c>
      <c r="B111" s="59">
        <v>1545</v>
      </c>
      <c r="C111" s="59"/>
      <c r="D111" s="59">
        <f t="shared" si="10"/>
        <v>1545</v>
      </c>
      <c r="E111" s="59">
        <v>1545</v>
      </c>
      <c r="F111" s="59">
        <f t="shared" si="8"/>
        <v>0</v>
      </c>
      <c r="G111" s="75">
        <f t="shared" si="9"/>
        <v>1</v>
      </c>
    </row>
    <row r="112" spans="1:8" s="69" customFormat="1" ht="15" customHeight="1" thickBot="1">
      <c r="A112" s="65" t="s">
        <v>461</v>
      </c>
      <c r="B112" s="66">
        <f>SUM(B72:B111)</f>
        <v>663270.280107875</v>
      </c>
      <c r="C112" s="66">
        <f>SUM(C72:C110)</f>
        <v>59356.020000000004</v>
      </c>
      <c r="D112" s="66">
        <f>SUM(D72:D111)</f>
        <v>722626.3001078751</v>
      </c>
      <c r="E112" s="66">
        <f>SUM(E72:E111)</f>
        <v>710651.0400000002</v>
      </c>
      <c r="F112" s="66">
        <f>SUM(F72:F111)</f>
        <v>11975.26010787498</v>
      </c>
      <c r="G112" s="67">
        <f>(D112-F112)/D112</f>
        <v>0.9834281424491645</v>
      </c>
      <c r="H112" s="68"/>
    </row>
    <row r="113" spans="1:7" s="76" customFormat="1" ht="15" customHeight="1">
      <c r="A113" s="55" t="s">
        <v>110</v>
      </c>
      <c r="B113" s="59"/>
      <c r="C113" s="59"/>
      <c r="D113" s="59"/>
      <c r="E113" s="59"/>
      <c r="F113" s="59"/>
      <c r="G113" s="75"/>
    </row>
    <row r="114" spans="1:7" s="76" customFormat="1" ht="15" customHeight="1">
      <c r="A114" s="58" t="s">
        <v>111</v>
      </c>
      <c r="B114" s="59">
        <v>330350</v>
      </c>
      <c r="C114" s="87">
        <v>-27</v>
      </c>
      <c r="D114" s="59">
        <f>SUM(B114:C114)</f>
        <v>330323</v>
      </c>
      <c r="E114" s="59">
        <v>330323</v>
      </c>
      <c r="F114" s="59">
        <f>D114-E114</f>
        <v>0</v>
      </c>
      <c r="G114" s="75">
        <f>(D114-F114)/D114</f>
        <v>1</v>
      </c>
    </row>
    <row r="115" spans="1:7" s="76" customFormat="1" ht="15" customHeight="1">
      <c r="A115" s="58" t="s">
        <v>406</v>
      </c>
      <c r="B115" s="59">
        <v>1848074</v>
      </c>
      <c r="C115" s="59"/>
      <c r="D115" s="59">
        <f>SUM(B115:C115)</f>
        <v>1848074</v>
      </c>
      <c r="E115" s="59">
        <v>1848074</v>
      </c>
      <c r="F115" s="59">
        <f>D115-E115</f>
        <v>0</v>
      </c>
      <c r="G115" s="75">
        <f>(D115-F115)/D115</f>
        <v>1</v>
      </c>
    </row>
    <row r="116" spans="1:7" s="76" customFormat="1" ht="15" customHeight="1">
      <c r="A116" s="58" t="s">
        <v>407</v>
      </c>
      <c r="B116" s="59">
        <v>212401</v>
      </c>
      <c r="C116" s="59">
        <v>-15066</v>
      </c>
      <c r="D116" s="59">
        <f>SUM(B116:C116)</f>
        <v>197335</v>
      </c>
      <c r="E116" s="59">
        <v>197335</v>
      </c>
      <c r="F116" s="59">
        <f>D116-E116</f>
        <v>0</v>
      </c>
      <c r="G116" s="75">
        <f>(D116-F116)/D116</f>
        <v>1</v>
      </c>
    </row>
    <row r="117" spans="1:7" s="76" customFormat="1" ht="15" customHeight="1" thickBot="1">
      <c r="A117" s="58" t="s">
        <v>408</v>
      </c>
      <c r="B117" s="59">
        <v>84524.8</v>
      </c>
      <c r="C117" s="59"/>
      <c r="D117" s="59">
        <f>SUM(B117:C117)</f>
        <v>84524.8</v>
      </c>
      <c r="E117" s="59">
        <v>84524.8</v>
      </c>
      <c r="F117" s="59">
        <f>D117-E117</f>
        <v>0</v>
      </c>
      <c r="G117" s="75">
        <f>(D117-F117)/D117</f>
        <v>1</v>
      </c>
    </row>
    <row r="118" spans="1:7" s="69" customFormat="1" ht="15" customHeight="1" thickBot="1">
      <c r="A118" s="65" t="s">
        <v>112</v>
      </c>
      <c r="B118" s="66">
        <f>SUM(B114:B117)</f>
        <v>2475349.8</v>
      </c>
      <c r="C118" s="66">
        <f>SUM(C114:C117)</f>
        <v>-15093</v>
      </c>
      <c r="D118" s="155">
        <f>SUM(D114:D117)</f>
        <v>2460256.8</v>
      </c>
      <c r="E118" s="155">
        <f>SUM(E114:E117)</f>
        <v>2460256.8</v>
      </c>
      <c r="F118" s="155">
        <f>SUM(F114:F117)</f>
        <v>0</v>
      </c>
      <c r="G118" s="67">
        <f>(D118-F118)/D118</f>
        <v>1</v>
      </c>
    </row>
    <row r="119" spans="1:7" s="76" customFormat="1" ht="15" customHeight="1">
      <c r="A119" s="55" t="s">
        <v>113</v>
      </c>
      <c r="B119" s="59"/>
      <c r="C119" s="59"/>
      <c r="D119" s="59"/>
      <c r="E119" s="59"/>
      <c r="F119" s="59"/>
      <c r="G119" s="75"/>
    </row>
    <row r="120" spans="1:7" s="76" customFormat="1" ht="15" customHeight="1">
      <c r="A120" s="58" t="s">
        <v>388</v>
      </c>
      <c r="B120" s="59">
        <v>42415.87</v>
      </c>
      <c r="C120" s="59">
        <v>-5000</v>
      </c>
      <c r="D120" s="59">
        <f aca="true" t="shared" si="11" ref="D120:D138">SUM(B120:C120)</f>
        <v>37415.87</v>
      </c>
      <c r="E120" s="59">
        <v>29571.36</v>
      </c>
      <c r="F120" s="59">
        <f aca="true" t="shared" si="12" ref="F120:F138">D120-E120</f>
        <v>7844.510000000002</v>
      </c>
      <c r="G120" s="75">
        <f aca="true" t="shared" si="13" ref="G120:G138">(D120-F120)/D120</f>
        <v>0.7903427075195631</v>
      </c>
    </row>
    <row r="121" spans="1:7" s="76" customFormat="1" ht="15" customHeight="1">
      <c r="A121" s="58" t="s">
        <v>114</v>
      </c>
      <c r="B121" s="59">
        <v>160746.62</v>
      </c>
      <c r="C121" s="59">
        <v>-5000</v>
      </c>
      <c r="D121" s="59">
        <f t="shared" si="11"/>
        <v>155746.62</v>
      </c>
      <c r="E121" s="59">
        <v>141883.44</v>
      </c>
      <c r="F121" s="59">
        <f t="shared" si="12"/>
        <v>13863.179999999993</v>
      </c>
      <c r="G121" s="75">
        <f t="shared" si="13"/>
        <v>0.910988886949842</v>
      </c>
    </row>
    <row r="122" spans="1:7" s="76" customFormat="1" ht="15" customHeight="1">
      <c r="A122" s="58" t="s">
        <v>115</v>
      </c>
      <c r="B122" s="59">
        <v>1292.24</v>
      </c>
      <c r="C122" s="59"/>
      <c r="D122" s="59">
        <f t="shared" si="11"/>
        <v>1292.24</v>
      </c>
      <c r="E122" s="59">
        <v>916.07</v>
      </c>
      <c r="F122" s="59">
        <f t="shared" si="12"/>
        <v>376.16999999999996</v>
      </c>
      <c r="G122" s="75">
        <f t="shared" si="13"/>
        <v>0.7089008233764627</v>
      </c>
    </row>
    <row r="123" spans="1:7" s="76" customFormat="1" ht="15" customHeight="1">
      <c r="A123" s="58" t="s">
        <v>351</v>
      </c>
      <c r="B123" s="59">
        <v>5855.2</v>
      </c>
      <c r="C123" s="59">
        <v>1000</v>
      </c>
      <c r="D123" s="59">
        <f t="shared" si="11"/>
        <v>6855.2</v>
      </c>
      <c r="E123" s="59">
        <v>5560.92</v>
      </c>
      <c r="F123" s="59">
        <f t="shared" si="12"/>
        <v>1294.2799999999997</v>
      </c>
      <c r="G123" s="75">
        <f t="shared" si="13"/>
        <v>0.8111973392461198</v>
      </c>
    </row>
    <row r="124" spans="1:7" s="76" customFormat="1" ht="15" customHeight="1">
      <c r="A124" s="58" t="s">
        <v>116</v>
      </c>
      <c r="B124" s="59">
        <v>53000</v>
      </c>
      <c r="C124" s="59">
        <v>5000</v>
      </c>
      <c r="D124" s="59">
        <f t="shared" si="11"/>
        <v>58000</v>
      </c>
      <c r="E124" s="59">
        <v>50794.98</v>
      </c>
      <c r="F124" s="59">
        <f t="shared" si="12"/>
        <v>7205.019999999997</v>
      </c>
      <c r="G124" s="75">
        <f t="shared" si="13"/>
        <v>0.8757755172413794</v>
      </c>
    </row>
    <row r="125" spans="1:7" s="76" customFormat="1" ht="15" customHeight="1">
      <c r="A125" s="58" t="s">
        <v>121</v>
      </c>
      <c r="B125" s="59">
        <v>39998</v>
      </c>
      <c r="C125" s="59">
        <v>4000</v>
      </c>
      <c r="D125" s="59">
        <f t="shared" si="11"/>
        <v>43998</v>
      </c>
      <c r="E125" s="59">
        <v>41314.64</v>
      </c>
      <c r="F125" s="59">
        <f t="shared" si="12"/>
        <v>2683.3600000000006</v>
      </c>
      <c r="G125" s="75">
        <f t="shared" si="13"/>
        <v>0.939011773262421</v>
      </c>
    </row>
    <row r="126" spans="1:7" s="76" customFormat="1" ht="15" customHeight="1">
      <c r="A126" s="58" t="s">
        <v>409</v>
      </c>
      <c r="B126" s="59">
        <v>91000</v>
      </c>
      <c r="C126" s="59"/>
      <c r="D126" s="59">
        <f t="shared" si="11"/>
        <v>91000</v>
      </c>
      <c r="E126" s="59">
        <v>90422.75</v>
      </c>
      <c r="F126" s="59">
        <f t="shared" si="12"/>
        <v>577.25</v>
      </c>
      <c r="G126" s="75">
        <f t="shared" si="13"/>
        <v>0.9936565934065934</v>
      </c>
    </row>
    <row r="127" spans="1:7" s="76" customFormat="1" ht="15" customHeight="1">
      <c r="A127" s="58" t="s">
        <v>122</v>
      </c>
      <c r="B127" s="59">
        <v>8000</v>
      </c>
      <c r="C127" s="59">
        <v>137.18</v>
      </c>
      <c r="D127" s="59">
        <f t="shared" si="11"/>
        <v>8137.18</v>
      </c>
      <c r="E127" s="59">
        <v>8137.18</v>
      </c>
      <c r="F127" s="59">
        <f t="shared" si="12"/>
        <v>0</v>
      </c>
      <c r="G127" s="75">
        <f t="shared" si="13"/>
        <v>1</v>
      </c>
    </row>
    <row r="128" spans="1:7" s="76" customFormat="1" ht="15" customHeight="1">
      <c r="A128" s="58" t="s">
        <v>410</v>
      </c>
      <c r="B128" s="59">
        <v>19000</v>
      </c>
      <c r="C128" s="59"/>
      <c r="D128" s="59">
        <f t="shared" si="11"/>
        <v>19000</v>
      </c>
      <c r="E128" s="59">
        <v>0</v>
      </c>
      <c r="F128" s="59">
        <f t="shared" si="12"/>
        <v>19000</v>
      </c>
      <c r="G128" s="75">
        <f t="shared" si="13"/>
        <v>0</v>
      </c>
    </row>
    <row r="129" spans="1:7" s="76" customFormat="1" ht="15" customHeight="1">
      <c r="A129" s="58" t="s">
        <v>411</v>
      </c>
      <c r="B129" s="59">
        <v>30000</v>
      </c>
      <c r="C129" s="59"/>
      <c r="D129" s="59">
        <f t="shared" si="11"/>
        <v>30000</v>
      </c>
      <c r="E129" s="59">
        <v>0</v>
      </c>
      <c r="F129" s="59">
        <f t="shared" si="12"/>
        <v>30000</v>
      </c>
      <c r="G129" s="75">
        <f t="shared" si="13"/>
        <v>0</v>
      </c>
    </row>
    <row r="130" spans="1:7" s="76" customFormat="1" ht="15" customHeight="1">
      <c r="A130" s="58" t="s">
        <v>117</v>
      </c>
      <c r="B130" s="59">
        <v>17078.12</v>
      </c>
      <c r="C130" s="59"/>
      <c r="D130" s="59">
        <f t="shared" si="11"/>
        <v>17078.12</v>
      </c>
      <c r="E130" s="59">
        <v>17078.12</v>
      </c>
      <c r="F130" s="59">
        <f t="shared" si="12"/>
        <v>0</v>
      </c>
      <c r="G130" s="75">
        <f t="shared" si="13"/>
        <v>1</v>
      </c>
    </row>
    <row r="131" spans="1:7" s="76" customFormat="1" ht="15" customHeight="1">
      <c r="A131" s="58" t="s">
        <v>412</v>
      </c>
      <c r="B131" s="59">
        <v>70948.51</v>
      </c>
      <c r="C131" s="59">
        <v>50271.52</v>
      </c>
      <c r="D131" s="59">
        <f t="shared" si="11"/>
        <v>121220.03</v>
      </c>
      <c r="E131" s="59">
        <v>121595.91</v>
      </c>
      <c r="F131" s="59">
        <f t="shared" si="12"/>
        <v>-375.88000000000466</v>
      </c>
      <c r="G131" s="75">
        <f t="shared" si="13"/>
        <v>1.003100807680051</v>
      </c>
    </row>
    <row r="132" spans="1:7" s="76" customFormat="1" ht="15" customHeight="1">
      <c r="A132" s="58" t="s">
        <v>118</v>
      </c>
      <c r="B132" s="59">
        <v>660</v>
      </c>
      <c r="C132" s="59"/>
      <c r="D132" s="59">
        <f t="shared" si="11"/>
        <v>660</v>
      </c>
      <c r="E132" s="59">
        <v>659.69</v>
      </c>
      <c r="F132" s="59">
        <f t="shared" si="12"/>
        <v>0.30999999999994543</v>
      </c>
      <c r="G132" s="75">
        <f t="shared" si="13"/>
        <v>0.9995303030303031</v>
      </c>
    </row>
    <row r="133" spans="1:7" s="76" customFormat="1" ht="15" customHeight="1">
      <c r="A133" s="58" t="s">
        <v>209</v>
      </c>
      <c r="B133" s="59">
        <v>302.14</v>
      </c>
      <c r="C133" s="59"/>
      <c r="D133" s="59">
        <f t="shared" si="11"/>
        <v>302.14</v>
      </c>
      <c r="E133" s="59">
        <v>302.14</v>
      </c>
      <c r="F133" s="59">
        <f t="shared" si="12"/>
        <v>0</v>
      </c>
      <c r="G133" s="75">
        <f t="shared" si="13"/>
        <v>1</v>
      </c>
    </row>
    <row r="134" spans="1:7" s="76" customFormat="1" ht="15" customHeight="1">
      <c r="A134" s="58" t="s">
        <v>413</v>
      </c>
      <c r="B134" s="59">
        <v>400</v>
      </c>
      <c r="C134" s="59"/>
      <c r="D134" s="59">
        <f t="shared" si="11"/>
        <v>400</v>
      </c>
      <c r="E134" s="59">
        <v>0</v>
      </c>
      <c r="F134" s="59">
        <f t="shared" si="12"/>
        <v>400</v>
      </c>
      <c r="G134" s="75">
        <f t="shared" si="13"/>
        <v>0</v>
      </c>
    </row>
    <row r="135" spans="1:7" s="76" customFormat="1" ht="15" customHeight="1">
      <c r="A135" s="58" t="s">
        <v>380</v>
      </c>
      <c r="B135" s="59">
        <v>531.87</v>
      </c>
      <c r="C135" s="59"/>
      <c r="D135" s="59">
        <f t="shared" si="11"/>
        <v>531.87</v>
      </c>
      <c r="E135" s="59">
        <v>531.87</v>
      </c>
      <c r="F135" s="59">
        <f t="shared" si="12"/>
        <v>0</v>
      </c>
      <c r="G135" s="75">
        <f t="shared" si="13"/>
        <v>1</v>
      </c>
    </row>
    <row r="136" spans="1:7" s="76" customFormat="1" ht="15" customHeight="1">
      <c r="A136" s="58" t="s">
        <v>119</v>
      </c>
      <c r="B136" s="59">
        <v>11847.32</v>
      </c>
      <c r="C136" s="59">
        <v>-1400</v>
      </c>
      <c r="D136" s="59">
        <f t="shared" si="11"/>
        <v>10447.32</v>
      </c>
      <c r="E136" s="59">
        <v>10081.62</v>
      </c>
      <c r="F136" s="59">
        <f t="shared" si="12"/>
        <v>365.6999999999989</v>
      </c>
      <c r="G136" s="75">
        <f t="shared" si="13"/>
        <v>0.9649958075372441</v>
      </c>
    </row>
    <row r="137" spans="1:7" s="76" customFormat="1" ht="15" customHeight="1">
      <c r="A137" s="58" t="s">
        <v>120</v>
      </c>
      <c r="B137" s="59">
        <v>2700</v>
      </c>
      <c r="C137" s="59">
        <v>1400</v>
      </c>
      <c r="D137" s="59">
        <f t="shared" si="11"/>
        <v>4100</v>
      </c>
      <c r="E137" s="59">
        <v>3539.18</v>
      </c>
      <c r="F137" s="59">
        <f t="shared" si="12"/>
        <v>560.8200000000002</v>
      </c>
      <c r="G137" s="75">
        <f t="shared" si="13"/>
        <v>0.8632146341463415</v>
      </c>
    </row>
    <row r="138" spans="1:7" s="64" customFormat="1" ht="15" customHeight="1" thickBot="1">
      <c r="A138" s="58" t="s">
        <v>462</v>
      </c>
      <c r="B138" s="59">
        <v>31000</v>
      </c>
      <c r="C138" s="59"/>
      <c r="D138" s="59">
        <f t="shared" si="11"/>
        <v>31000</v>
      </c>
      <c r="E138" s="59">
        <v>23495</v>
      </c>
      <c r="F138" s="59">
        <f t="shared" si="12"/>
        <v>7505</v>
      </c>
      <c r="G138" s="75">
        <f t="shared" si="13"/>
        <v>0.7579032258064516</v>
      </c>
    </row>
    <row r="139" spans="1:8" s="69" customFormat="1" ht="15" customHeight="1" thickBot="1">
      <c r="A139" s="156" t="s">
        <v>463</v>
      </c>
      <c r="B139" s="155">
        <f>SUM(B120:B138)</f>
        <v>586775.8899999999</v>
      </c>
      <c r="C139" s="155">
        <f>SUM(C120:C137)</f>
        <v>50408.7</v>
      </c>
      <c r="D139" s="155">
        <f>SUM(D120:D138)</f>
        <v>637184.59</v>
      </c>
      <c r="E139" s="155">
        <f>SUM(E120:E138)</f>
        <v>545884.87</v>
      </c>
      <c r="F139" s="155">
        <f>SUM(F120:F138)</f>
        <v>91299.71999999999</v>
      </c>
      <c r="G139" s="157">
        <f>(D139-F139)/D139</f>
        <v>0.856713860578455</v>
      </c>
      <c r="H139" s="68"/>
    </row>
    <row r="140" spans="1:7" s="74" customFormat="1" ht="15" customHeight="1">
      <c r="A140" s="70"/>
      <c r="B140" s="72"/>
      <c r="C140" s="72"/>
      <c r="D140" s="72"/>
      <c r="E140" s="72"/>
      <c r="F140" s="72"/>
      <c r="G140" s="73"/>
    </row>
    <row r="141" spans="1:7" s="76" customFormat="1" ht="15" customHeight="1">
      <c r="A141" s="55" t="s">
        <v>123</v>
      </c>
      <c r="B141" s="59"/>
      <c r="C141" s="59"/>
      <c r="D141" s="59"/>
      <c r="E141" s="59"/>
      <c r="F141" s="59"/>
      <c r="G141" s="75"/>
    </row>
    <row r="142" spans="1:7" s="76" customFormat="1" ht="15" customHeight="1">
      <c r="A142" s="58" t="s">
        <v>293</v>
      </c>
      <c r="B142" s="59">
        <v>2584.87</v>
      </c>
      <c r="C142" s="59"/>
      <c r="D142" s="59">
        <f aca="true" t="shared" si="14" ref="D142:D152">SUM(B142:C142)</f>
        <v>2584.87</v>
      </c>
      <c r="E142" s="59">
        <v>2584.87</v>
      </c>
      <c r="F142" s="59">
        <f aca="true" t="shared" si="15" ref="F142:F152">D142-E142</f>
        <v>0</v>
      </c>
      <c r="G142" s="75">
        <f>(D142-F142)/D142</f>
        <v>1</v>
      </c>
    </row>
    <row r="143" spans="1:7" s="76" customFormat="1" ht="15" customHeight="1">
      <c r="A143" s="58" t="s">
        <v>124</v>
      </c>
      <c r="B143" s="59">
        <v>2500</v>
      </c>
      <c r="C143" s="59"/>
      <c r="D143" s="59">
        <f t="shared" si="14"/>
        <v>2500</v>
      </c>
      <c r="E143" s="59">
        <v>1127.89</v>
      </c>
      <c r="F143" s="59">
        <f t="shared" si="15"/>
        <v>1372.11</v>
      </c>
      <c r="G143" s="75">
        <f>(D143-F143)/D143</f>
        <v>0.45115600000000006</v>
      </c>
    </row>
    <row r="144" spans="1:7" s="76" customFormat="1" ht="15" customHeight="1">
      <c r="A144" s="58" t="s">
        <v>414</v>
      </c>
      <c r="B144" s="59">
        <v>5471</v>
      </c>
      <c r="C144" s="59"/>
      <c r="D144" s="59">
        <f t="shared" si="14"/>
        <v>5471</v>
      </c>
      <c r="E144" s="59">
        <v>5471</v>
      </c>
      <c r="F144" s="59">
        <f t="shared" si="15"/>
        <v>0</v>
      </c>
      <c r="G144" s="75">
        <f>(D144-F144)/D144</f>
        <v>1</v>
      </c>
    </row>
    <row r="145" spans="1:7" s="76" customFormat="1" ht="15" customHeight="1">
      <c r="A145" s="58" t="s">
        <v>125</v>
      </c>
      <c r="B145" s="59">
        <v>1105.04</v>
      </c>
      <c r="C145" s="59"/>
      <c r="D145" s="59">
        <f t="shared" si="14"/>
        <v>1105.04</v>
      </c>
      <c r="E145" s="59">
        <v>1105.04</v>
      </c>
      <c r="F145" s="59">
        <f t="shared" si="15"/>
        <v>0</v>
      </c>
      <c r="G145" s="75">
        <f>(D145-F145)/D145</f>
        <v>1</v>
      </c>
    </row>
    <row r="146" spans="1:7" s="76" customFormat="1" ht="15" customHeight="1">
      <c r="A146" s="58" t="s">
        <v>251</v>
      </c>
      <c r="B146" s="59">
        <v>14000</v>
      </c>
      <c r="C146" s="59"/>
      <c r="D146" s="59">
        <f t="shared" si="14"/>
        <v>14000</v>
      </c>
      <c r="E146" s="59">
        <v>7271.24</v>
      </c>
      <c r="F146" s="59">
        <f t="shared" si="15"/>
        <v>6728.76</v>
      </c>
      <c r="G146" s="75">
        <f>(D146-F146)/D146</f>
        <v>0.5193742857142857</v>
      </c>
    </row>
    <row r="147" spans="1:7" s="76" customFormat="1" ht="15" customHeight="1">
      <c r="A147" s="58" t="s">
        <v>126</v>
      </c>
      <c r="B147" s="59">
        <v>4253</v>
      </c>
      <c r="C147" s="59"/>
      <c r="D147" s="59">
        <f t="shared" si="14"/>
        <v>4253</v>
      </c>
      <c r="E147" s="59">
        <v>4253</v>
      </c>
      <c r="F147" s="59">
        <f t="shared" si="15"/>
        <v>0</v>
      </c>
      <c r="G147" s="75">
        <f aca="true" t="shared" si="16" ref="G147:G152">(D147-F147)/D147</f>
        <v>1</v>
      </c>
    </row>
    <row r="148" spans="1:7" s="76" customFormat="1" ht="15" customHeight="1">
      <c r="A148" s="58" t="s">
        <v>127</v>
      </c>
      <c r="B148" s="59">
        <v>1800</v>
      </c>
      <c r="C148" s="59"/>
      <c r="D148" s="59">
        <f t="shared" si="14"/>
        <v>1800</v>
      </c>
      <c r="E148" s="59">
        <v>1782.14</v>
      </c>
      <c r="F148" s="59">
        <f t="shared" si="15"/>
        <v>17.8599999999999</v>
      </c>
      <c r="G148" s="75">
        <f t="shared" si="16"/>
        <v>0.9900777777777778</v>
      </c>
    </row>
    <row r="149" spans="1:7" s="76" customFormat="1" ht="15" customHeight="1">
      <c r="A149" s="58" t="s">
        <v>185</v>
      </c>
      <c r="B149" s="59">
        <v>1615.54</v>
      </c>
      <c r="C149" s="59"/>
      <c r="D149" s="59">
        <f t="shared" si="14"/>
        <v>1615.54</v>
      </c>
      <c r="E149" s="59">
        <v>1615.54</v>
      </c>
      <c r="F149" s="59">
        <f t="shared" si="15"/>
        <v>0</v>
      </c>
      <c r="G149" s="75">
        <f t="shared" si="16"/>
        <v>1</v>
      </c>
    </row>
    <row r="150" spans="1:7" s="76" customFormat="1" ht="15" customHeight="1">
      <c r="A150" s="58" t="s">
        <v>186</v>
      </c>
      <c r="B150" s="59">
        <v>70</v>
      </c>
      <c r="C150" s="59"/>
      <c r="D150" s="59">
        <f t="shared" si="14"/>
        <v>70</v>
      </c>
      <c r="E150" s="59">
        <v>0</v>
      </c>
      <c r="F150" s="59">
        <f t="shared" si="15"/>
        <v>70</v>
      </c>
      <c r="G150" s="75">
        <f t="shared" si="16"/>
        <v>0</v>
      </c>
    </row>
    <row r="151" spans="1:7" s="76" customFormat="1" ht="15" customHeight="1">
      <c r="A151" s="58" t="s">
        <v>128</v>
      </c>
      <c r="B151" s="59">
        <v>2500</v>
      </c>
      <c r="C151" s="59"/>
      <c r="D151" s="59">
        <f t="shared" si="14"/>
        <v>2500</v>
      </c>
      <c r="E151" s="59">
        <v>2245.6</v>
      </c>
      <c r="F151" s="59">
        <f t="shared" si="15"/>
        <v>254.4000000000001</v>
      </c>
      <c r="G151" s="75">
        <f t="shared" si="16"/>
        <v>0.8982399999999999</v>
      </c>
    </row>
    <row r="152" spans="1:7" s="76" customFormat="1" ht="15" customHeight="1" thickBot="1">
      <c r="A152" s="58" t="s">
        <v>187</v>
      </c>
      <c r="B152" s="59">
        <v>1000</v>
      </c>
      <c r="C152" s="59"/>
      <c r="D152" s="59">
        <f t="shared" si="14"/>
        <v>1000</v>
      </c>
      <c r="E152" s="59">
        <v>0</v>
      </c>
      <c r="F152" s="59">
        <f t="shared" si="15"/>
        <v>1000</v>
      </c>
      <c r="G152" s="75">
        <f t="shared" si="16"/>
        <v>0</v>
      </c>
    </row>
    <row r="153" spans="1:8" s="69" customFormat="1" ht="15" customHeight="1" thickBot="1">
      <c r="A153" s="65" t="s">
        <v>464</v>
      </c>
      <c r="B153" s="66">
        <f>SUM(B141:B152)</f>
        <v>36899.45</v>
      </c>
      <c r="C153" s="66">
        <f>SUM(C141:C152)</f>
        <v>0</v>
      </c>
      <c r="D153" s="66">
        <f>SUM(D141:D152)</f>
        <v>36899.45</v>
      </c>
      <c r="E153" s="66">
        <f>SUM(E141:E152)</f>
        <v>27456.32</v>
      </c>
      <c r="F153" s="66">
        <f>SUM(F141:F152)</f>
        <v>9443.13</v>
      </c>
      <c r="G153" s="67">
        <f>(D153-F153)/D153</f>
        <v>0.7440848034320295</v>
      </c>
      <c r="H153" s="68"/>
    </row>
    <row r="154" spans="1:7" s="74" customFormat="1" ht="15" customHeight="1">
      <c r="A154" s="70"/>
      <c r="B154" s="72"/>
      <c r="C154" s="72"/>
      <c r="D154" s="72"/>
      <c r="E154" s="72"/>
      <c r="F154" s="72"/>
      <c r="G154" s="73"/>
    </row>
    <row r="155" spans="1:7" s="76" customFormat="1" ht="15" customHeight="1">
      <c r="A155" s="55" t="s">
        <v>129</v>
      </c>
      <c r="B155" s="59"/>
      <c r="C155" s="59"/>
      <c r="D155" s="59"/>
      <c r="E155" s="59"/>
      <c r="F155" s="59"/>
      <c r="G155" s="75"/>
    </row>
    <row r="156" spans="1:7" s="76" customFormat="1" ht="15" customHeight="1">
      <c r="A156" s="58" t="s">
        <v>131</v>
      </c>
      <c r="B156" s="59">
        <v>14633.82</v>
      </c>
      <c r="C156" s="59"/>
      <c r="D156" s="59">
        <f aca="true" t="shared" si="17" ref="D156:D168">SUM(B156:C156)</f>
        <v>14633.82</v>
      </c>
      <c r="E156" s="59">
        <v>14633.82</v>
      </c>
      <c r="F156" s="59">
        <f aca="true" t="shared" si="18" ref="F156:F168">D156-E156</f>
        <v>0</v>
      </c>
      <c r="G156" s="75">
        <f aca="true" t="shared" si="19" ref="G156:G168">(D156-F156)/D156</f>
        <v>1</v>
      </c>
    </row>
    <row r="157" spans="1:7" s="76" customFormat="1" ht="15" customHeight="1">
      <c r="A157" s="58" t="s">
        <v>130</v>
      </c>
      <c r="B157" s="59">
        <v>2500</v>
      </c>
      <c r="C157" s="59"/>
      <c r="D157" s="59">
        <f t="shared" si="17"/>
        <v>2500</v>
      </c>
      <c r="E157" s="59">
        <v>2436.7</v>
      </c>
      <c r="F157" s="59">
        <f t="shared" si="18"/>
        <v>63.30000000000018</v>
      </c>
      <c r="G157" s="75">
        <f t="shared" si="19"/>
        <v>0.9746799999999999</v>
      </c>
    </row>
    <row r="158" spans="1:7" s="76" customFormat="1" ht="15" customHeight="1">
      <c r="A158" s="58" t="s">
        <v>132</v>
      </c>
      <c r="B158" s="59">
        <v>7200</v>
      </c>
      <c r="C158" s="59"/>
      <c r="D158" s="59">
        <f t="shared" si="17"/>
        <v>7200</v>
      </c>
      <c r="E158" s="59">
        <v>7200</v>
      </c>
      <c r="F158" s="59">
        <f t="shared" si="18"/>
        <v>0</v>
      </c>
      <c r="G158" s="75">
        <f t="shared" si="19"/>
        <v>1</v>
      </c>
    </row>
    <row r="159" spans="1:7" s="76" customFormat="1" ht="15" customHeight="1">
      <c r="A159" s="58" t="s">
        <v>389</v>
      </c>
      <c r="B159" s="59">
        <v>950</v>
      </c>
      <c r="C159" s="59"/>
      <c r="D159" s="59">
        <f t="shared" si="17"/>
        <v>950</v>
      </c>
      <c r="E159" s="59">
        <v>949.57</v>
      </c>
      <c r="F159" s="59">
        <f t="shared" si="18"/>
        <v>0.42999999999995</v>
      </c>
      <c r="G159" s="75">
        <f t="shared" si="19"/>
        <v>0.9995473684210526</v>
      </c>
    </row>
    <row r="160" spans="1:7" s="76" customFormat="1" ht="15" customHeight="1">
      <c r="A160" s="58" t="s">
        <v>319</v>
      </c>
      <c r="B160" s="59">
        <v>1050</v>
      </c>
      <c r="C160" s="59"/>
      <c r="D160" s="59">
        <f t="shared" si="17"/>
        <v>1050</v>
      </c>
      <c r="E160" s="59">
        <v>968.98</v>
      </c>
      <c r="F160" s="59">
        <f t="shared" si="18"/>
        <v>81.01999999999998</v>
      </c>
      <c r="G160" s="75">
        <f t="shared" si="19"/>
        <v>0.9228380952380952</v>
      </c>
    </row>
    <row r="161" spans="1:7" s="76" customFormat="1" ht="15" customHeight="1">
      <c r="A161" s="58" t="s">
        <v>133</v>
      </c>
      <c r="B161" s="59">
        <v>1800</v>
      </c>
      <c r="C161" s="59"/>
      <c r="D161" s="59">
        <f t="shared" si="17"/>
        <v>1800</v>
      </c>
      <c r="E161" s="59">
        <v>1800</v>
      </c>
      <c r="F161" s="59">
        <f t="shared" si="18"/>
        <v>0</v>
      </c>
      <c r="G161" s="75">
        <f t="shared" si="19"/>
        <v>1</v>
      </c>
    </row>
    <row r="162" spans="1:7" s="76" customFormat="1" ht="15" customHeight="1">
      <c r="A162" s="58" t="s">
        <v>134</v>
      </c>
      <c r="B162" s="59">
        <v>7000</v>
      </c>
      <c r="C162" s="59"/>
      <c r="D162" s="59">
        <f t="shared" si="17"/>
        <v>7000</v>
      </c>
      <c r="E162" s="59">
        <v>7000</v>
      </c>
      <c r="F162" s="59">
        <f t="shared" si="18"/>
        <v>0</v>
      </c>
      <c r="G162" s="75">
        <f t="shared" si="19"/>
        <v>1</v>
      </c>
    </row>
    <row r="163" spans="1:7" s="76" customFormat="1" ht="15" customHeight="1">
      <c r="A163" s="58" t="s">
        <v>135</v>
      </c>
      <c r="B163" s="59">
        <v>1200</v>
      </c>
      <c r="C163" s="59"/>
      <c r="D163" s="59">
        <f t="shared" si="17"/>
        <v>1200</v>
      </c>
      <c r="E163" s="59">
        <v>1200</v>
      </c>
      <c r="F163" s="59">
        <f t="shared" si="18"/>
        <v>0</v>
      </c>
      <c r="G163" s="75">
        <f t="shared" si="19"/>
        <v>1</v>
      </c>
    </row>
    <row r="164" spans="1:7" s="76" customFormat="1" ht="15" customHeight="1">
      <c r="A164" s="58" t="s">
        <v>294</v>
      </c>
      <c r="B164" s="59">
        <v>2000</v>
      </c>
      <c r="C164" s="59">
        <v>1000</v>
      </c>
      <c r="D164" s="59">
        <f t="shared" si="17"/>
        <v>3000</v>
      </c>
      <c r="E164" s="59">
        <v>2186.42</v>
      </c>
      <c r="F164" s="59">
        <f t="shared" si="18"/>
        <v>813.5799999999999</v>
      </c>
      <c r="G164" s="75">
        <f t="shared" si="19"/>
        <v>0.7288066666666667</v>
      </c>
    </row>
    <row r="165" spans="1:7" s="76" customFormat="1" ht="15" customHeight="1">
      <c r="A165" s="58" t="s">
        <v>295</v>
      </c>
      <c r="B165" s="59">
        <v>2400</v>
      </c>
      <c r="C165" s="59">
        <v>-1000</v>
      </c>
      <c r="D165" s="59">
        <f t="shared" si="17"/>
        <v>1400</v>
      </c>
      <c r="E165" s="59">
        <v>880.11</v>
      </c>
      <c r="F165" s="59">
        <f t="shared" si="18"/>
        <v>519.89</v>
      </c>
      <c r="G165" s="75">
        <f t="shared" si="19"/>
        <v>0.62865</v>
      </c>
    </row>
    <row r="166" spans="1:7" s="76" customFormat="1" ht="15" customHeight="1">
      <c r="A166" s="58" t="s">
        <v>415</v>
      </c>
      <c r="B166" s="59">
        <v>277</v>
      </c>
      <c r="C166" s="59"/>
      <c r="D166" s="59">
        <f t="shared" si="17"/>
        <v>277</v>
      </c>
      <c r="E166" s="59">
        <v>0</v>
      </c>
      <c r="F166" s="59">
        <f t="shared" si="18"/>
        <v>277</v>
      </c>
      <c r="G166" s="75">
        <f t="shared" si="19"/>
        <v>0</v>
      </c>
    </row>
    <row r="167" spans="1:7" s="76" customFormat="1" ht="15" customHeight="1">
      <c r="A167" s="58" t="s">
        <v>390</v>
      </c>
      <c r="B167" s="59">
        <v>210</v>
      </c>
      <c r="C167" s="59"/>
      <c r="D167" s="59">
        <f t="shared" si="17"/>
        <v>210</v>
      </c>
      <c r="E167" s="59">
        <v>125.1</v>
      </c>
      <c r="F167" s="59">
        <f t="shared" si="18"/>
        <v>84.9</v>
      </c>
      <c r="G167" s="75">
        <f t="shared" si="19"/>
        <v>0.5957142857142856</v>
      </c>
    </row>
    <row r="168" spans="1:7" s="76" customFormat="1" ht="15" customHeight="1" thickBot="1">
      <c r="A168" s="58" t="s">
        <v>416</v>
      </c>
      <c r="B168" s="59">
        <v>50</v>
      </c>
      <c r="C168" s="59"/>
      <c r="D168" s="59">
        <f t="shared" si="17"/>
        <v>50</v>
      </c>
      <c r="E168" s="59">
        <v>0</v>
      </c>
      <c r="F168" s="59">
        <f t="shared" si="18"/>
        <v>50</v>
      </c>
      <c r="G168" s="75">
        <f t="shared" si="19"/>
        <v>0</v>
      </c>
    </row>
    <row r="169" spans="1:8" s="69" customFormat="1" ht="15" customHeight="1" thickBot="1">
      <c r="A169" s="65" t="s">
        <v>465</v>
      </c>
      <c r="B169" s="66">
        <f>SUM(B156:B168)</f>
        <v>41270.82</v>
      </c>
      <c r="C169" s="66">
        <f>SUM(C156:C168)</f>
        <v>0</v>
      </c>
      <c r="D169" s="66">
        <f>SUM(D156:D168)</f>
        <v>41270.82</v>
      </c>
      <c r="E169" s="66">
        <f>SUM(E156:E168)</f>
        <v>39380.7</v>
      </c>
      <c r="F169" s="66">
        <f>SUM(F156:F168)</f>
        <v>1890.1200000000001</v>
      </c>
      <c r="G169" s="67">
        <f>(D169-F169)/D169</f>
        <v>0.9542020245781402</v>
      </c>
      <c r="H169" s="68"/>
    </row>
    <row r="170" spans="1:7" s="74" customFormat="1" ht="15" customHeight="1">
      <c r="A170" s="70"/>
      <c r="B170" s="72"/>
      <c r="C170" s="72"/>
      <c r="D170" s="72"/>
      <c r="E170" s="72"/>
      <c r="F170" s="72"/>
      <c r="G170" s="73"/>
    </row>
    <row r="171" spans="1:7" s="76" customFormat="1" ht="15" customHeight="1">
      <c r="A171" s="55" t="s">
        <v>138</v>
      </c>
      <c r="B171" s="59"/>
      <c r="C171" s="59"/>
      <c r="D171" s="59"/>
      <c r="E171" s="59"/>
      <c r="F171" s="59"/>
      <c r="G171" s="75"/>
    </row>
    <row r="172" spans="1:7" s="76" customFormat="1" ht="15" customHeight="1" thickBot="1">
      <c r="A172" s="58" t="s">
        <v>136</v>
      </c>
      <c r="B172" s="59">
        <v>2000</v>
      </c>
      <c r="C172" s="59"/>
      <c r="D172" s="59">
        <f>SUM(B172:C172)</f>
        <v>2000</v>
      </c>
      <c r="E172" s="59">
        <v>492.02</v>
      </c>
      <c r="F172" s="59">
        <f>D172-E172</f>
        <v>1507.98</v>
      </c>
      <c r="G172" s="75">
        <v>0</v>
      </c>
    </row>
    <row r="173" spans="1:7" s="69" customFormat="1" ht="15" customHeight="1" thickBot="1">
      <c r="A173" s="65" t="s">
        <v>137</v>
      </c>
      <c r="B173" s="66">
        <f>SUM(B172:B172)</f>
        <v>2000</v>
      </c>
      <c r="C173" s="66">
        <f>SUM(C172:C172)</f>
        <v>0</v>
      </c>
      <c r="D173" s="66">
        <f>SUM(D172:D172)</f>
        <v>2000</v>
      </c>
      <c r="E173" s="66">
        <f>SUM(E172:E172)</f>
        <v>492.02</v>
      </c>
      <c r="F173" s="66">
        <f>SUM(F172:F172)</f>
        <v>1507.98</v>
      </c>
      <c r="G173" s="67">
        <v>0.25</v>
      </c>
    </row>
    <row r="174" spans="1:7" s="74" customFormat="1" ht="15" customHeight="1">
      <c r="A174" s="70"/>
      <c r="B174" s="72"/>
      <c r="C174" s="72"/>
      <c r="D174" s="72"/>
      <c r="E174" s="72"/>
      <c r="F174" s="72"/>
      <c r="G174" s="73"/>
    </row>
    <row r="175" spans="1:7" s="74" customFormat="1" ht="15" customHeight="1">
      <c r="A175" s="70"/>
      <c r="B175" s="72"/>
      <c r="C175" s="72"/>
      <c r="D175" s="72"/>
      <c r="E175" s="72"/>
      <c r="F175" s="72"/>
      <c r="G175" s="73"/>
    </row>
    <row r="176" spans="1:7" s="76" customFormat="1" ht="15" customHeight="1">
      <c r="A176" s="55" t="s">
        <v>466</v>
      </c>
      <c r="B176" s="59"/>
      <c r="C176" s="59"/>
      <c r="D176" s="59"/>
      <c r="E176" s="59"/>
      <c r="F176" s="59"/>
      <c r="G176" s="75"/>
    </row>
    <row r="177" spans="1:7" s="76" customFormat="1" ht="15" customHeight="1">
      <c r="A177" s="58" t="s">
        <v>139</v>
      </c>
      <c r="B177" s="59"/>
      <c r="C177" s="59"/>
      <c r="D177" s="63">
        <f>SUM(B177:C177)</f>
        <v>0</v>
      </c>
      <c r="E177" s="59">
        <v>1700</v>
      </c>
      <c r="F177" s="59">
        <f>D177-E177</f>
        <v>-1700</v>
      </c>
      <c r="G177" s="75">
        <v>0</v>
      </c>
    </row>
    <row r="178" spans="1:7" s="76" customFormat="1" ht="15" customHeight="1">
      <c r="A178" s="58" t="s">
        <v>188</v>
      </c>
      <c r="B178" s="59"/>
      <c r="C178" s="59"/>
      <c r="D178" s="63">
        <f>SUM(B178:C178)</f>
        <v>0</v>
      </c>
      <c r="E178" s="59">
        <v>678</v>
      </c>
      <c r="F178" s="59">
        <f>D178-E178</f>
        <v>-678</v>
      </c>
      <c r="G178" s="75">
        <v>0</v>
      </c>
    </row>
    <row r="179" spans="1:7" s="76" customFormat="1" ht="15" customHeight="1">
      <c r="A179" s="58" t="s">
        <v>140</v>
      </c>
      <c r="B179" s="59"/>
      <c r="C179" s="59"/>
      <c r="D179" s="63">
        <f>SUM(B179:C179)</f>
        <v>0</v>
      </c>
      <c r="E179" s="59">
        <v>3527</v>
      </c>
      <c r="F179" s="59">
        <f>D179-E179</f>
        <v>-3527</v>
      </c>
      <c r="G179" s="75">
        <v>0</v>
      </c>
    </row>
    <row r="180" spans="1:7" s="64" customFormat="1" ht="15" customHeight="1" thickBot="1">
      <c r="A180" s="62" t="s">
        <v>252</v>
      </c>
      <c r="B180" s="63"/>
      <c r="C180" s="63"/>
      <c r="D180" s="63">
        <f>SUM(B180:C180)</f>
        <v>0</v>
      </c>
      <c r="E180" s="63">
        <v>12040</v>
      </c>
      <c r="F180" s="59">
        <f>D180-E180</f>
        <v>-12040</v>
      </c>
      <c r="G180" s="75">
        <v>0</v>
      </c>
    </row>
    <row r="181" spans="1:7" s="69" customFormat="1" ht="15" customHeight="1" thickBot="1">
      <c r="A181" s="65" t="s">
        <v>467</v>
      </c>
      <c r="B181" s="66">
        <f>SUM(B177:B180)</f>
        <v>0</v>
      </c>
      <c r="C181" s="66">
        <f>SUM(C177:C180)</f>
        <v>0</v>
      </c>
      <c r="D181" s="66">
        <f>SUM(D177:D180)</f>
        <v>0</v>
      </c>
      <c r="E181" s="66">
        <f>SUM(E177:E180)</f>
        <v>17945</v>
      </c>
      <c r="F181" s="66">
        <f>SUM(F177:F180)</f>
        <v>-17945</v>
      </c>
      <c r="G181" s="88">
        <v>0</v>
      </c>
    </row>
    <row r="182" spans="1:7" s="74" customFormat="1" ht="15" customHeight="1">
      <c r="A182" s="70"/>
      <c r="B182" s="72"/>
      <c r="C182" s="72"/>
      <c r="D182" s="72"/>
      <c r="E182" s="72"/>
      <c r="F182" s="72"/>
      <c r="G182" s="158"/>
    </row>
    <row r="183" spans="1:7" s="76" customFormat="1" ht="15" customHeight="1">
      <c r="A183" s="55" t="s">
        <v>204</v>
      </c>
      <c r="B183" s="59"/>
      <c r="C183" s="59"/>
      <c r="D183" s="59"/>
      <c r="E183" s="59"/>
      <c r="F183" s="59"/>
      <c r="G183" s="75"/>
    </row>
    <row r="184" spans="1:7" s="76" customFormat="1" ht="15" customHeight="1">
      <c r="A184" s="58" t="s">
        <v>296</v>
      </c>
      <c r="B184" s="59">
        <v>96163</v>
      </c>
      <c r="C184" s="59"/>
      <c r="D184" s="59">
        <f aca="true" t="shared" si="20" ref="D184:D190">SUM(B184:C184)</f>
        <v>96163</v>
      </c>
      <c r="E184" s="59">
        <v>96163</v>
      </c>
      <c r="F184" s="59">
        <f>D184-E184</f>
        <v>0</v>
      </c>
      <c r="G184" s="75">
        <f>(D184-F183)/D184</f>
        <v>1</v>
      </c>
    </row>
    <row r="185" spans="1:7" s="76" customFormat="1" ht="15" customHeight="1">
      <c r="A185" s="58" t="s">
        <v>468</v>
      </c>
      <c r="B185" s="59">
        <v>248.97</v>
      </c>
      <c r="C185" s="59"/>
      <c r="D185" s="59">
        <f t="shared" si="20"/>
        <v>248.97</v>
      </c>
      <c r="E185" s="59">
        <v>248.97</v>
      </c>
      <c r="F185" s="59">
        <f aca="true" t="shared" si="21" ref="F185:F191">D185-E185</f>
        <v>0</v>
      </c>
      <c r="G185" s="75">
        <f>(D185-F184)/D185</f>
        <v>1</v>
      </c>
    </row>
    <row r="186" spans="1:7" s="76" customFormat="1" ht="15" customHeight="1">
      <c r="A186" s="58" t="s">
        <v>141</v>
      </c>
      <c r="B186" s="59">
        <v>1500</v>
      </c>
      <c r="C186" s="59"/>
      <c r="D186" s="59">
        <f t="shared" si="20"/>
        <v>1500</v>
      </c>
      <c r="E186" s="59">
        <v>409.67</v>
      </c>
      <c r="F186" s="59">
        <f t="shared" si="21"/>
        <v>1090.33</v>
      </c>
      <c r="G186" s="75">
        <v>0.27</v>
      </c>
    </row>
    <row r="187" spans="1:7" s="76" customFormat="1" ht="15" customHeight="1">
      <c r="A187" s="58" t="s">
        <v>142</v>
      </c>
      <c r="B187" s="59">
        <v>205451.74</v>
      </c>
      <c r="C187" s="59"/>
      <c r="D187" s="59">
        <f t="shared" si="20"/>
        <v>205451.74</v>
      </c>
      <c r="E187" s="59">
        <v>159914.84</v>
      </c>
      <c r="F187" s="59">
        <f t="shared" si="21"/>
        <v>45536.899999999994</v>
      </c>
      <c r="G187" s="75">
        <f>(D187-F187)/D187</f>
        <v>0.7783571947358539</v>
      </c>
    </row>
    <row r="188" spans="1:7" s="76" customFormat="1" ht="15" customHeight="1">
      <c r="A188" s="58" t="s">
        <v>391</v>
      </c>
      <c r="B188" s="59">
        <v>7311</v>
      </c>
      <c r="C188" s="59"/>
      <c r="D188" s="59">
        <f t="shared" si="20"/>
        <v>7311</v>
      </c>
      <c r="E188" s="59">
        <v>7311</v>
      </c>
      <c r="F188" s="59">
        <f t="shared" si="21"/>
        <v>0</v>
      </c>
      <c r="G188" s="75">
        <f>(D188-F188)/D188</f>
        <v>1</v>
      </c>
    </row>
    <row r="189" spans="1:7" s="76" customFormat="1" ht="15" customHeight="1">
      <c r="A189" s="58" t="s">
        <v>143</v>
      </c>
      <c r="B189" s="59">
        <v>15066</v>
      </c>
      <c r="C189" s="59">
        <v>4929.24</v>
      </c>
      <c r="D189" s="63">
        <f t="shared" si="20"/>
        <v>19995.239999999998</v>
      </c>
      <c r="E189" s="59">
        <v>19451.05</v>
      </c>
      <c r="F189" s="59">
        <f t="shared" si="21"/>
        <v>544.1899999999987</v>
      </c>
      <c r="G189" s="75">
        <f>(D189-F189)/D189</f>
        <v>0.9727840225973783</v>
      </c>
    </row>
    <row r="190" spans="1:7" s="64" customFormat="1" ht="15" customHeight="1">
      <c r="A190" s="62" t="s">
        <v>144</v>
      </c>
      <c r="B190" s="63">
        <v>30000</v>
      </c>
      <c r="C190" s="63"/>
      <c r="D190" s="63">
        <f t="shared" si="20"/>
        <v>30000</v>
      </c>
      <c r="E190" s="63">
        <v>30000</v>
      </c>
      <c r="F190" s="59">
        <f t="shared" si="21"/>
        <v>0</v>
      </c>
      <c r="G190" s="75">
        <f>(D190-F190)/D190</f>
        <v>1</v>
      </c>
    </row>
    <row r="191" spans="1:7" s="64" customFormat="1" ht="15" customHeight="1" thickBot="1">
      <c r="A191" s="62" t="s">
        <v>352</v>
      </c>
      <c r="B191" s="63">
        <v>28255</v>
      </c>
      <c r="C191" s="63"/>
      <c r="D191" s="63">
        <f>SUM(B191:C191)</f>
        <v>28255</v>
      </c>
      <c r="E191" s="63">
        <v>28255</v>
      </c>
      <c r="F191" s="63">
        <f t="shared" si="21"/>
        <v>0</v>
      </c>
      <c r="G191" s="60">
        <f>(D191-F191)/D191</f>
        <v>1</v>
      </c>
    </row>
    <row r="192" spans="1:8" s="69" customFormat="1" ht="15" customHeight="1" thickBot="1">
      <c r="A192" s="65" t="s">
        <v>455</v>
      </c>
      <c r="B192" s="66">
        <f>SUM(B184:B191)</f>
        <v>383995.70999999996</v>
      </c>
      <c r="C192" s="66">
        <f>SUM(C184:C191)</f>
        <v>4929.24</v>
      </c>
      <c r="D192" s="66">
        <f>SUM(D184:D191)</f>
        <v>388924.94999999995</v>
      </c>
      <c r="E192" s="66">
        <f>SUM(E184:E191)</f>
        <v>341753.52999999997</v>
      </c>
      <c r="F192" s="66">
        <f>SUM(F184:F191)</f>
        <v>47171.42</v>
      </c>
      <c r="G192" s="67">
        <f>(D192-F192)/D192</f>
        <v>0.8787133095986771</v>
      </c>
      <c r="H192" s="68"/>
    </row>
    <row r="193" spans="1:7" s="74" customFormat="1" ht="15" customHeight="1">
      <c r="A193" s="70"/>
      <c r="B193" s="72"/>
      <c r="C193" s="72"/>
      <c r="D193" s="72"/>
      <c r="E193" s="72"/>
      <c r="F193" s="72"/>
      <c r="G193" s="84"/>
    </row>
    <row r="194" spans="1:9" s="76" customFormat="1" ht="15" customHeight="1">
      <c r="A194" s="55" t="s">
        <v>205</v>
      </c>
      <c r="B194" s="89">
        <f>SUM(+B181+B173+B169+B153+B192+B139+B118+B112+B69+B23)</f>
        <v>4798444.1903774245</v>
      </c>
      <c r="C194" s="89">
        <f>SUM(C192+C181+C173+C169+C153+C139+C118+C112+C69+C23)</f>
        <v>227583.40000000002</v>
      </c>
      <c r="D194" s="89">
        <f>SUM(D192+D181+D173+D169+D153+D139+D118+D112+D69+D23)</f>
        <v>5026027.590377425</v>
      </c>
      <c r="E194" s="89">
        <f>SUM(E192+E181+E173+E169+E153+E139+E118+E112+E69+E23)</f>
        <v>4741290.08</v>
      </c>
      <c r="F194" s="90">
        <f>SUM(F192+F181+F173+F169+F153+F139+F118+F112+F69+F23)</f>
        <v>284737.510377425</v>
      </c>
      <c r="G194" s="91">
        <f>(D194-F194)/D194</f>
        <v>0.9433474040368245</v>
      </c>
      <c r="H194" s="92"/>
      <c r="I194" s="93"/>
    </row>
    <row r="195" spans="1:7" s="76" customFormat="1" ht="15" customHeight="1">
      <c r="A195" s="58"/>
      <c r="B195" s="94"/>
      <c r="C195" s="93"/>
      <c r="F195" s="94"/>
      <c r="G195" s="75"/>
    </row>
    <row r="196" spans="1:7" s="76" customFormat="1" ht="15" customHeight="1">
      <c r="A196" s="58"/>
      <c r="B196" s="93"/>
      <c r="C196" s="93"/>
      <c r="E196" s="93"/>
      <c r="G196" s="75"/>
    </row>
    <row r="197" spans="1:7" s="76" customFormat="1" ht="15" customHeight="1">
      <c r="A197" s="58"/>
      <c r="C197" s="93"/>
      <c r="E197" s="94"/>
      <c r="G197" s="75"/>
    </row>
    <row r="198" spans="1:7" s="76" customFormat="1" ht="15" customHeight="1">
      <c r="A198" s="58"/>
      <c r="C198" s="93"/>
      <c r="G198" s="75"/>
    </row>
    <row r="199" spans="1:7" s="76" customFormat="1" ht="15" customHeight="1">
      <c r="A199" s="58"/>
      <c r="C199" s="93"/>
      <c r="G199" s="75"/>
    </row>
    <row r="200" spans="1:7" s="76" customFormat="1" ht="15" customHeight="1">
      <c r="A200" s="58"/>
      <c r="C200" s="93"/>
      <c r="G200" s="75"/>
    </row>
    <row r="201" spans="1:7" s="76" customFormat="1" ht="15" customHeight="1">
      <c r="A201" s="58"/>
      <c r="C201" s="93"/>
      <c r="G201" s="75"/>
    </row>
    <row r="202" spans="1:7" s="76" customFormat="1" ht="15" customHeight="1">
      <c r="A202" s="58"/>
      <c r="C202" s="93"/>
      <c r="G202" s="75"/>
    </row>
    <row r="203" spans="1:7" s="76" customFormat="1" ht="15" customHeight="1">
      <c r="A203" s="58"/>
      <c r="C203" s="93"/>
      <c r="G203" s="75"/>
    </row>
    <row r="204" spans="1:7" s="76" customFormat="1" ht="15" customHeight="1">
      <c r="A204" s="58"/>
      <c r="C204" s="93"/>
      <c r="G204" s="75"/>
    </row>
    <row r="205" spans="1:7" s="76" customFormat="1" ht="15" customHeight="1">
      <c r="A205" s="58"/>
      <c r="C205" s="93"/>
      <c r="G205" s="75"/>
    </row>
    <row r="206" spans="1:7" s="76" customFormat="1" ht="15" customHeight="1">
      <c r="A206" s="58"/>
      <c r="C206" s="93"/>
      <c r="G206" s="75"/>
    </row>
    <row r="207" spans="1:7" s="76" customFormat="1" ht="15" customHeight="1">
      <c r="A207" s="58"/>
      <c r="C207" s="93"/>
      <c r="G207" s="75"/>
    </row>
    <row r="208" spans="1:7" s="76" customFormat="1" ht="15" customHeight="1">
      <c r="A208" s="58"/>
      <c r="C208" s="93"/>
      <c r="G208" s="75"/>
    </row>
    <row r="209" spans="1:7" s="76" customFormat="1" ht="15" customHeight="1">
      <c r="A209" s="58"/>
      <c r="C209" s="93"/>
      <c r="G209" s="75"/>
    </row>
    <row r="210" spans="1:7" s="76" customFormat="1" ht="15" customHeight="1">
      <c r="A210" s="58"/>
      <c r="C210" s="93"/>
      <c r="G210" s="75"/>
    </row>
    <row r="211" spans="1:7" s="76" customFormat="1" ht="15" customHeight="1">
      <c r="A211" s="58"/>
      <c r="C211" s="93"/>
      <c r="G211" s="75"/>
    </row>
    <row r="212" spans="1:7" s="76" customFormat="1" ht="15" customHeight="1">
      <c r="A212" s="58"/>
      <c r="C212" s="93"/>
      <c r="G212" s="75"/>
    </row>
    <row r="213" spans="1:7" s="76" customFormat="1" ht="15" customHeight="1">
      <c r="A213" s="58"/>
      <c r="C213" s="93"/>
      <c r="G213" s="75"/>
    </row>
    <row r="214" spans="1:7" s="76" customFormat="1" ht="15" customHeight="1">
      <c r="A214" s="58"/>
      <c r="C214" s="93"/>
      <c r="G214" s="75"/>
    </row>
    <row r="215" spans="1:7" s="76" customFormat="1" ht="15" customHeight="1">
      <c r="A215" s="58"/>
      <c r="C215" s="93"/>
      <c r="G215" s="75"/>
    </row>
    <row r="216" spans="1:7" s="76" customFormat="1" ht="15" customHeight="1">
      <c r="A216" s="58"/>
      <c r="C216" s="93"/>
      <c r="G216" s="75"/>
    </row>
    <row r="217" spans="1:7" s="76" customFormat="1" ht="15" customHeight="1">
      <c r="A217" s="58"/>
      <c r="C217" s="93"/>
      <c r="G217" s="75"/>
    </row>
    <row r="218" spans="1:7" s="76" customFormat="1" ht="15" customHeight="1">
      <c r="A218" s="58"/>
      <c r="C218" s="93"/>
      <c r="G218" s="75"/>
    </row>
    <row r="219" spans="1:7" s="76" customFormat="1" ht="15" customHeight="1">
      <c r="A219" s="58"/>
      <c r="C219" s="93"/>
      <c r="G219" s="75"/>
    </row>
    <row r="220" spans="1:7" s="76" customFormat="1" ht="15" customHeight="1">
      <c r="A220" s="58"/>
      <c r="C220" s="93"/>
      <c r="G220" s="75"/>
    </row>
    <row r="221" spans="1:7" s="76" customFormat="1" ht="15" customHeight="1">
      <c r="A221" s="58"/>
      <c r="C221" s="93"/>
      <c r="G221" s="75"/>
    </row>
    <row r="222" spans="1:7" s="76" customFormat="1" ht="15" customHeight="1">
      <c r="A222" s="58"/>
      <c r="C222" s="93"/>
      <c r="G222" s="75"/>
    </row>
    <row r="223" spans="1:7" s="76" customFormat="1" ht="15" customHeight="1">
      <c r="A223" s="58"/>
      <c r="C223" s="93"/>
      <c r="G223" s="75"/>
    </row>
    <row r="224" spans="1:7" s="76" customFormat="1" ht="15" customHeight="1">
      <c r="A224" s="58"/>
      <c r="C224" s="93"/>
      <c r="G224" s="75"/>
    </row>
    <row r="225" spans="1:7" s="76" customFormat="1" ht="15" customHeight="1">
      <c r="A225" s="58"/>
      <c r="C225" s="93"/>
      <c r="G225" s="75"/>
    </row>
    <row r="226" spans="1:7" s="76" customFormat="1" ht="15" customHeight="1">
      <c r="A226" s="58"/>
      <c r="C226" s="93"/>
      <c r="G226" s="75"/>
    </row>
    <row r="227" spans="1:7" s="76" customFormat="1" ht="15" customHeight="1">
      <c r="A227" s="58"/>
      <c r="C227" s="93"/>
      <c r="G227" s="75"/>
    </row>
    <row r="228" spans="1:7" s="76" customFormat="1" ht="15" customHeight="1">
      <c r="A228" s="58"/>
      <c r="C228" s="93"/>
      <c r="G228" s="75"/>
    </row>
    <row r="229" spans="1:7" s="76" customFormat="1" ht="15" customHeight="1">
      <c r="A229" s="58"/>
      <c r="C229" s="93"/>
      <c r="G229" s="75"/>
    </row>
    <row r="230" spans="1:7" s="76" customFormat="1" ht="15" customHeight="1">
      <c r="A230" s="58"/>
      <c r="C230" s="93"/>
      <c r="G230" s="75"/>
    </row>
    <row r="231" spans="1:7" s="76" customFormat="1" ht="15" customHeight="1">
      <c r="A231" s="58"/>
      <c r="C231" s="93"/>
      <c r="G231" s="75"/>
    </row>
    <row r="232" spans="1:7" s="76" customFormat="1" ht="15" customHeight="1">
      <c r="A232" s="58"/>
      <c r="C232" s="93"/>
      <c r="G232" s="75"/>
    </row>
    <row r="233" spans="1:7" s="76" customFormat="1" ht="15" customHeight="1">
      <c r="A233" s="58"/>
      <c r="C233" s="93"/>
      <c r="G233" s="75"/>
    </row>
    <row r="234" spans="1:7" s="76" customFormat="1" ht="15" customHeight="1">
      <c r="A234" s="58"/>
      <c r="C234" s="93"/>
      <c r="G234" s="75"/>
    </row>
    <row r="235" spans="1:7" s="76" customFormat="1" ht="15" customHeight="1">
      <c r="A235" s="58"/>
      <c r="C235" s="93"/>
      <c r="G235" s="75"/>
    </row>
    <row r="236" spans="1:7" s="76" customFormat="1" ht="15" customHeight="1">
      <c r="A236" s="58"/>
      <c r="C236" s="93"/>
      <c r="G236" s="75"/>
    </row>
    <row r="237" spans="1:7" s="76" customFormat="1" ht="15" customHeight="1">
      <c r="A237" s="58"/>
      <c r="C237" s="93"/>
      <c r="G237" s="75"/>
    </row>
    <row r="238" spans="1:7" s="76" customFormat="1" ht="15" customHeight="1">
      <c r="A238" s="58"/>
      <c r="C238" s="93"/>
      <c r="G238" s="75"/>
    </row>
    <row r="239" spans="1:7" s="76" customFormat="1" ht="15" customHeight="1">
      <c r="A239" s="58"/>
      <c r="C239" s="93"/>
      <c r="G239" s="75"/>
    </row>
    <row r="240" spans="1:7" s="76" customFormat="1" ht="15" customHeight="1">
      <c r="A240" s="58"/>
      <c r="C240" s="93"/>
      <c r="G240" s="75"/>
    </row>
    <row r="241" spans="1:7" s="76" customFormat="1" ht="15" customHeight="1">
      <c r="A241" s="58"/>
      <c r="C241" s="93"/>
      <c r="G241" s="75"/>
    </row>
    <row r="242" spans="1:7" s="76" customFormat="1" ht="15" customHeight="1">
      <c r="A242" s="58"/>
      <c r="C242" s="93"/>
      <c r="G242" s="75"/>
    </row>
    <row r="243" spans="1:7" s="76" customFormat="1" ht="15" customHeight="1">
      <c r="A243" s="58"/>
      <c r="C243" s="93"/>
      <c r="G243" s="75"/>
    </row>
    <row r="244" spans="1:7" s="76" customFormat="1" ht="15" customHeight="1">
      <c r="A244" s="58"/>
      <c r="C244" s="93"/>
      <c r="G244" s="75"/>
    </row>
    <row r="245" spans="1:7" s="76" customFormat="1" ht="15" customHeight="1">
      <c r="A245" s="58"/>
      <c r="C245" s="93"/>
      <c r="G245" s="75"/>
    </row>
    <row r="246" spans="1:7" s="76" customFormat="1" ht="15" customHeight="1">
      <c r="A246" s="58"/>
      <c r="C246" s="93"/>
      <c r="G246" s="75"/>
    </row>
    <row r="247" spans="1:7" s="76" customFormat="1" ht="15" customHeight="1">
      <c r="A247" s="58"/>
      <c r="C247" s="93"/>
      <c r="G247" s="75"/>
    </row>
    <row r="248" spans="1:7" s="76" customFormat="1" ht="15" customHeight="1">
      <c r="A248" s="58"/>
      <c r="C248" s="93"/>
      <c r="G248" s="75"/>
    </row>
    <row r="249" spans="1:7" s="76" customFormat="1" ht="15" customHeight="1">
      <c r="A249" s="58"/>
      <c r="C249" s="93"/>
      <c r="G249" s="75"/>
    </row>
    <row r="250" spans="1:7" s="76" customFormat="1" ht="15" customHeight="1">
      <c r="A250" s="58"/>
      <c r="C250" s="93"/>
      <c r="G250" s="75"/>
    </row>
    <row r="251" spans="1:7" s="76" customFormat="1" ht="15" customHeight="1">
      <c r="A251" s="58"/>
      <c r="C251" s="93"/>
      <c r="G251" s="75"/>
    </row>
    <row r="252" spans="1:7" s="76" customFormat="1" ht="15" customHeight="1">
      <c r="A252" s="58"/>
      <c r="C252" s="93"/>
      <c r="G252" s="75"/>
    </row>
    <row r="253" spans="1:7" s="76" customFormat="1" ht="15" customHeight="1">
      <c r="A253" s="58"/>
      <c r="C253" s="93"/>
      <c r="G253" s="75"/>
    </row>
    <row r="254" spans="1:7" s="76" customFormat="1" ht="15" customHeight="1">
      <c r="A254" s="58"/>
      <c r="C254" s="93"/>
      <c r="G254" s="75"/>
    </row>
    <row r="255" spans="1:7" s="76" customFormat="1" ht="15" customHeight="1">
      <c r="A255" s="58"/>
      <c r="C255" s="93"/>
      <c r="G255" s="75"/>
    </row>
    <row r="256" spans="1:7" s="76" customFormat="1" ht="15" customHeight="1">
      <c r="A256" s="58"/>
      <c r="C256" s="93"/>
      <c r="G256" s="75"/>
    </row>
    <row r="257" spans="1:7" s="76" customFormat="1" ht="15" customHeight="1">
      <c r="A257" s="58"/>
      <c r="C257" s="93"/>
      <c r="G257" s="75"/>
    </row>
    <row r="258" spans="1:7" s="76" customFormat="1" ht="15" customHeight="1">
      <c r="A258" s="58"/>
      <c r="C258" s="93"/>
      <c r="G258" s="75"/>
    </row>
    <row r="259" spans="1:7" s="76" customFormat="1" ht="15" customHeight="1">
      <c r="A259" s="58"/>
      <c r="C259" s="93"/>
      <c r="G259" s="75"/>
    </row>
    <row r="260" spans="1:7" s="76" customFormat="1" ht="15" customHeight="1">
      <c r="A260" s="58"/>
      <c r="C260" s="93"/>
      <c r="G260" s="75"/>
    </row>
    <row r="261" spans="1:7" s="76" customFormat="1" ht="15" customHeight="1">
      <c r="A261" s="58"/>
      <c r="C261" s="93"/>
      <c r="G261" s="75"/>
    </row>
    <row r="262" spans="1:7" s="76" customFormat="1" ht="15" customHeight="1">
      <c r="A262" s="58"/>
      <c r="C262" s="93"/>
      <c r="G262" s="75"/>
    </row>
    <row r="263" spans="1:7" s="76" customFormat="1" ht="15" customHeight="1">
      <c r="A263" s="58"/>
      <c r="C263" s="93"/>
      <c r="G263" s="75"/>
    </row>
    <row r="264" spans="1:7" s="76" customFormat="1" ht="15" customHeight="1">
      <c r="A264" s="58"/>
      <c r="C264" s="93"/>
      <c r="G264" s="75"/>
    </row>
    <row r="265" spans="1:7" s="76" customFormat="1" ht="15" customHeight="1">
      <c r="A265" s="58"/>
      <c r="C265" s="93"/>
      <c r="G265" s="75"/>
    </row>
    <row r="266" spans="1:7" s="76" customFormat="1" ht="15" customHeight="1">
      <c r="A266" s="58"/>
      <c r="C266" s="93"/>
      <c r="G266" s="75"/>
    </row>
    <row r="267" spans="1:7" s="76" customFormat="1" ht="15" customHeight="1">
      <c r="A267" s="58"/>
      <c r="C267" s="93"/>
      <c r="G267" s="75"/>
    </row>
    <row r="268" spans="1:7" s="76" customFormat="1" ht="15" customHeight="1">
      <c r="A268" s="58"/>
      <c r="C268" s="93"/>
      <c r="G268" s="75"/>
    </row>
    <row r="269" spans="1:7" s="76" customFormat="1" ht="15" customHeight="1">
      <c r="A269" s="58"/>
      <c r="C269" s="93"/>
      <c r="G269" s="75"/>
    </row>
    <row r="270" spans="1:7" s="76" customFormat="1" ht="15" customHeight="1">
      <c r="A270" s="58"/>
      <c r="C270" s="93"/>
      <c r="G270" s="75"/>
    </row>
    <row r="271" spans="1:7" s="76" customFormat="1" ht="15" customHeight="1">
      <c r="A271" s="58"/>
      <c r="C271" s="93"/>
      <c r="G271" s="75"/>
    </row>
    <row r="272" spans="1:7" s="76" customFormat="1" ht="15" customHeight="1">
      <c r="A272" s="58"/>
      <c r="C272" s="93"/>
      <c r="G272" s="75"/>
    </row>
    <row r="273" spans="1:7" s="76" customFormat="1" ht="15" customHeight="1">
      <c r="A273" s="58"/>
      <c r="C273" s="93"/>
      <c r="G273" s="75"/>
    </row>
    <row r="274" spans="1:7" s="76" customFormat="1" ht="15" customHeight="1">
      <c r="A274" s="58"/>
      <c r="C274" s="93"/>
      <c r="G274" s="75"/>
    </row>
    <row r="275" spans="1:7" s="76" customFormat="1" ht="15" customHeight="1">
      <c r="A275" s="58"/>
      <c r="C275" s="93"/>
      <c r="G275" s="75"/>
    </row>
    <row r="276" spans="1:7" s="76" customFormat="1" ht="15" customHeight="1">
      <c r="A276" s="58"/>
      <c r="C276" s="93"/>
      <c r="G276" s="75"/>
    </row>
    <row r="277" spans="1:7" s="76" customFormat="1" ht="15" customHeight="1">
      <c r="A277" s="58"/>
      <c r="C277" s="93"/>
      <c r="G277" s="75"/>
    </row>
    <row r="278" spans="1:7" s="76" customFormat="1" ht="15" customHeight="1">
      <c r="A278" s="58"/>
      <c r="C278" s="93"/>
      <c r="G278" s="75"/>
    </row>
    <row r="279" spans="1:7" s="76" customFormat="1" ht="15" customHeight="1">
      <c r="A279" s="58"/>
      <c r="C279" s="93"/>
      <c r="G279" s="75"/>
    </row>
    <row r="280" spans="1:7" s="76" customFormat="1" ht="15" customHeight="1">
      <c r="A280" s="58"/>
      <c r="C280" s="93"/>
      <c r="G280" s="75"/>
    </row>
    <row r="281" spans="1:7" s="76" customFormat="1" ht="15" customHeight="1">
      <c r="A281" s="58"/>
      <c r="C281" s="93"/>
      <c r="G281" s="75"/>
    </row>
    <row r="282" spans="1:7" s="76" customFormat="1" ht="15" customHeight="1">
      <c r="A282" s="58"/>
      <c r="C282" s="93"/>
      <c r="G282" s="75"/>
    </row>
    <row r="283" spans="1:7" s="76" customFormat="1" ht="15" customHeight="1">
      <c r="A283" s="58"/>
      <c r="C283" s="93"/>
      <c r="G283" s="75"/>
    </row>
  </sheetData>
  <printOptions horizontalCentered="1"/>
  <pageMargins left="1.8" right="2.2" top="1.8" bottom="1.9" header="0.26" footer="1.8"/>
  <pageSetup fitToHeight="5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122" customWidth="1"/>
    <col min="2" max="2" width="10.28125" style="122" customWidth="1"/>
    <col min="3" max="3" width="9.57421875" style="122" customWidth="1"/>
    <col min="4" max="4" width="12.7109375" style="122" customWidth="1"/>
    <col min="5" max="5" width="15.8515625" style="122" customWidth="1"/>
    <col min="6" max="6" width="13.7109375" style="122" customWidth="1"/>
    <col min="7" max="16384" width="8.8515625" style="122" customWidth="1"/>
  </cols>
  <sheetData>
    <row r="1" spans="1:6" ht="12.75">
      <c r="A1" s="125" t="s">
        <v>417</v>
      </c>
      <c r="B1" s="125"/>
      <c r="C1" s="126"/>
      <c r="D1" s="125"/>
      <c r="E1" s="125"/>
      <c r="F1" s="125"/>
    </row>
    <row r="2" spans="1:6" ht="12.75">
      <c r="A2" s="125" t="s">
        <v>418</v>
      </c>
      <c r="B2" s="125"/>
      <c r="C2" s="126"/>
      <c r="D2" s="125"/>
      <c r="E2" s="125"/>
      <c r="F2" s="125"/>
    </row>
    <row r="3" spans="1:6" ht="12.75">
      <c r="A3" s="76"/>
      <c r="B3" s="76"/>
      <c r="C3" s="93"/>
      <c r="D3" s="76"/>
      <c r="E3" s="76"/>
      <c r="F3" s="76"/>
    </row>
    <row r="4" spans="1:6" ht="12.75">
      <c r="A4" s="76"/>
      <c r="B4" s="132" t="s">
        <v>56</v>
      </c>
      <c r="C4" s="133" t="s">
        <v>58</v>
      </c>
      <c r="D4" s="132" t="s">
        <v>59</v>
      </c>
      <c r="E4" s="132" t="s">
        <v>60</v>
      </c>
      <c r="F4" s="132" t="s">
        <v>38</v>
      </c>
    </row>
    <row r="5" spans="1:6" ht="12.75">
      <c r="A5" s="134"/>
      <c r="B5" s="132" t="s">
        <v>35</v>
      </c>
      <c r="C5" s="133" t="s">
        <v>57</v>
      </c>
      <c r="D5" s="132" t="s">
        <v>35</v>
      </c>
      <c r="E5" s="132" t="s">
        <v>375</v>
      </c>
      <c r="F5" s="132"/>
    </row>
    <row r="6" spans="1:6" ht="12.75">
      <c r="A6" s="76" t="s">
        <v>55</v>
      </c>
      <c r="B6" s="127"/>
      <c r="C6" s="127"/>
      <c r="D6" s="127"/>
      <c r="E6" s="127"/>
      <c r="F6" s="127"/>
    </row>
    <row r="7" spans="1:6" ht="12.75">
      <c r="A7" s="134"/>
      <c r="B7" s="128"/>
      <c r="C7" s="128"/>
      <c r="D7" s="128"/>
      <c r="E7" s="128"/>
      <c r="F7" s="128"/>
    </row>
    <row r="8" spans="1:6" ht="12.75">
      <c r="A8" s="76" t="s">
        <v>363</v>
      </c>
      <c r="B8" s="129">
        <v>24154.22</v>
      </c>
      <c r="C8" s="129"/>
      <c r="D8" s="129">
        <f aca="true" t="shared" si="0" ref="D8:D16">B8+C8</f>
        <v>24154.22</v>
      </c>
      <c r="E8" s="129">
        <v>0</v>
      </c>
      <c r="F8" s="129">
        <f aca="true" t="shared" si="1" ref="F8:F14">D8-E8</f>
        <v>24154.22</v>
      </c>
    </row>
    <row r="9" spans="1:6" ht="12.75">
      <c r="A9" s="76" t="s">
        <v>364</v>
      </c>
      <c r="B9" s="129">
        <v>4560</v>
      </c>
      <c r="C9" s="129"/>
      <c r="D9" s="129">
        <f t="shared" si="0"/>
        <v>4560</v>
      </c>
      <c r="E9" s="129">
        <v>4309.43</v>
      </c>
      <c r="F9" s="129">
        <f t="shared" si="1"/>
        <v>250.5699999999997</v>
      </c>
    </row>
    <row r="10" spans="1:6" ht="12.75">
      <c r="A10" s="76" t="s">
        <v>365</v>
      </c>
      <c r="B10" s="129">
        <v>1408</v>
      </c>
      <c r="C10" s="129"/>
      <c r="D10" s="129">
        <f t="shared" si="0"/>
        <v>1408</v>
      </c>
      <c r="E10" s="129">
        <v>825.72</v>
      </c>
      <c r="F10" s="129">
        <f t="shared" si="1"/>
        <v>582.28</v>
      </c>
    </row>
    <row r="11" spans="1:6" ht="12.75">
      <c r="A11" s="130" t="s">
        <v>366</v>
      </c>
      <c r="B11" s="131">
        <v>8100</v>
      </c>
      <c r="C11" s="129"/>
      <c r="D11" s="129">
        <f t="shared" si="0"/>
        <v>8100</v>
      </c>
      <c r="E11" s="131">
        <v>4555.37</v>
      </c>
      <c r="F11" s="129">
        <f t="shared" si="1"/>
        <v>3544.63</v>
      </c>
    </row>
    <row r="12" spans="1:6" ht="12.75">
      <c r="A12" s="130" t="s">
        <v>367</v>
      </c>
      <c r="B12" s="131">
        <v>6500</v>
      </c>
      <c r="C12" s="129"/>
      <c r="D12" s="129">
        <f t="shared" si="0"/>
        <v>6500</v>
      </c>
      <c r="E12" s="131">
        <v>1750</v>
      </c>
      <c r="F12" s="129">
        <f t="shared" si="1"/>
        <v>4750</v>
      </c>
    </row>
    <row r="13" spans="1:6" ht="12.75">
      <c r="A13" s="76" t="s">
        <v>419</v>
      </c>
      <c r="B13" s="131">
        <v>7375.75</v>
      </c>
      <c r="C13" s="129"/>
      <c r="D13" s="129">
        <f t="shared" si="0"/>
        <v>7375.75</v>
      </c>
      <c r="E13" s="131">
        <v>1790</v>
      </c>
      <c r="F13" s="129">
        <f t="shared" si="1"/>
        <v>5585.75</v>
      </c>
    </row>
    <row r="14" spans="1:6" ht="12.75">
      <c r="A14" s="76" t="s">
        <v>420</v>
      </c>
      <c r="B14" s="129"/>
      <c r="C14" s="129">
        <v>4585.66</v>
      </c>
      <c r="D14" s="129">
        <f t="shared" si="0"/>
        <v>4585.66</v>
      </c>
      <c r="E14" s="131">
        <v>3230.66</v>
      </c>
      <c r="F14" s="129">
        <f t="shared" si="1"/>
        <v>1355</v>
      </c>
    </row>
    <row r="15" spans="1:6" ht="12.75">
      <c r="A15" s="76"/>
      <c r="B15" s="129"/>
      <c r="C15" s="129"/>
      <c r="D15" s="129"/>
      <c r="E15" s="129"/>
      <c r="F15" s="129"/>
    </row>
    <row r="16" spans="1:6" ht="12.75">
      <c r="A16" s="76" t="s">
        <v>368</v>
      </c>
      <c r="B16" s="129">
        <f>SUM(B8:B15)</f>
        <v>52097.97</v>
      </c>
      <c r="C16" s="129">
        <f>SUM(C8:C15)</f>
        <v>4585.66</v>
      </c>
      <c r="D16" s="129">
        <f t="shared" si="0"/>
        <v>56683.630000000005</v>
      </c>
      <c r="E16" s="129">
        <f>SUM(E8:E14)</f>
        <v>16461.18</v>
      </c>
      <c r="F16" s="129">
        <f>SUM(F8:F14)</f>
        <v>40222.45</v>
      </c>
    </row>
    <row r="17" spans="1:6" ht="12.75">
      <c r="A17" s="76"/>
      <c r="B17" s="129"/>
      <c r="C17" s="129"/>
      <c r="D17" s="129"/>
      <c r="E17" s="129"/>
      <c r="F17" s="129"/>
    </row>
    <row r="18" spans="1:6" ht="12.75">
      <c r="A18" s="76" t="s">
        <v>362</v>
      </c>
      <c r="B18" s="129"/>
      <c r="C18" s="129"/>
      <c r="D18" s="129"/>
      <c r="E18" s="129"/>
      <c r="F18" s="135"/>
    </row>
    <row r="19" spans="1:6" ht="12.75">
      <c r="A19" s="76" t="s">
        <v>369</v>
      </c>
      <c r="B19" s="129">
        <v>4243.75</v>
      </c>
      <c r="C19" s="129"/>
      <c r="D19" s="129">
        <f aca="true" t="shared" si="2" ref="D19:D24">B19+C19</f>
        <v>4243.75</v>
      </c>
      <c r="E19" s="129">
        <v>784.5</v>
      </c>
      <c r="F19" s="93">
        <f aca="true" t="shared" si="3" ref="F19:F24">E19-D19</f>
        <v>-3459.25</v>
      </c>
    </row>
    <row r="20" spans="1:6" ht="12.75">
      <c r="A20" s="76" t="s">
        <v>370</v>
      </c>
      <c r="B20" s="129">
        <v>2800</v>
      </c>
      <c r="C20" s="129"/>
      <c r="D20" s="129">
        <f t="shared" si="2"/>
        <v>2800</v>
      </c>
      <c r="E20" s="129">
        <v>7200</v>
      </c>
      <c r="F20" s="93">
        <f t="shared" si="3"/>
        <v>4400</v>
      </c>
    </row>
    <row r="21" spans="1:6" ht="12.75">
      <c r="A21" s="76" t="s">
        <v>371</v>
      </c>
      <c r="B21" s="129">
        <v>18225</v>
      </c>
      <c r="C21" s="129"/>
      <c r="D21" s="129">
        <f t="shared" si="2"/>
        <v>18225</v>
      </c>
      <c r="E21" s="129">
        <v>6666.05</v>
      </c>
      <c r="F21" s="93">
        <f t="shared" si="3"/>
        <v>-11558.95</v>
      </c>
    </row>
    <row r="22" spans="1:6" ht="12.75">
      <c r="A22" s="76" t="s">
        <v>372</v>
      </c>
      <c r="B22" s="129">
        <v>2566.25</v>
      </c>
      <c r="C22" s="129"/>
      <c r="D22" s="129">
        <f t="shared" si="2"/>
        <v>2566.25</v>
      </c>
      <c r="E22" s="129">
        <v>1301.45</v>
      </c>
      <c r="F22" s="93">
        <f t="shared" si="3"/>
        <v>-1264.8</v>
      </c>
    </row>
    <row r="23" spans="1:6" ht="12.75">
      <c r="A23" s="76" t="s">
        <v>373</v>
      </c>
      <c r="B23" s="129">
        <v>0</v>
      </c>
      <c r="C23" s="129"/>
      <c r="D23" s="129">
        <f t="shared" si="2"/>
        <v>0</v>
      </c>
      <c r="E23" s="129">
        <v>1207.03</v>
      </c>
      <c r="F23" s="93">
        <f t="shared" si="3"/>
        <v>1207.03</v>
      </c>
    </row>
    <row r="24" spans="1:6" ht="12.75">
      <c r="A24" s="76" t="s">
        <v>374</v>
      </c>
      <c r="B24" s="129">
        <v>0</v>
      </c>
      <c r="C24" s="129"/>
      <c r="D24" s="129">
        <f t="shared" si="2"/>
        <v>0</v>
      </c>
      <c r="E24" s="129">
        <v>1355</v>
      </c>
      <c r="F24" s="93">
        <f t="shared" si="3"/>
        <v>1355</v>
      </c>
    </row>
    <row r="25" spans="1:6" ht="12.75">
      <c r="A25" s="76"/>
      <c r="B25" s="129"/>
      <c r="C25" s="129"/>
      <c r="D25" s="129"/>
      <c r="E25" s="129"/>
      <c r="F25" s="93"/>
    </row>
    <row r="26" spans="1:6" ht="12.75">
      <c r="A26" s="76" t="s">
        <v>376</v>
      </c>
      <c r="B26" s="129">
        <f>SUM(B19:B25)</f>
        <v>27835</v>
      </c>
      <c r="C26" s="129">
        <f>SUM(C19:C25)</f>
        <v>0</v>
      </c>
      <c r="D26" s="129">
        <f>SUM(D19:D25)</f>
        <v>27835</v>
      </c>
      <c r="E26" s="129">
        <f>SUM(E19:E25)</f>
        <v>18514.03</v>
      </c>
      <c r="F26" s="93">
        <f>SUM(F19:F25)</f>
        <v>-9320.97</v>
      </c>
    </row>
    <row r="27" spans="1:6" ht="12.75">
      <c r="A27" s="16"/>
      <c r="B27" s="17"/>
      <c r="C27" s="17"/>
      <c r="D27" s="17"/>
      <c r="E27" s="17"/>
      <c r="F27" s="17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23"/>
      <c r="B29" s="123"/>
      <c r="C29" s="123"/>
      <c r="D29" s="123"/>
      <c r="E29" s="123"/>
      <c r="F29" s="123"/>
    </row>
    <row r="30" spans="1:6" ht="12.75">
      <c r="A30" s="123"/>
      <c r="B30" s="123"/>
      <c r="C30" s="123"/>
      <c r="D30" s="123"/>
      <c r="E30" s="123"/>
      <c r="F30" s="123"/>
    </row>
    <row r="31" spans="1:6" ht="12.75">
      <c r="A31" s="123"/>
      <c r="B31" s="123"/>
      <c r="C31" s="123"/>
      <c r="D31" s="123"/>
      <c r="E31" s="123"/>
      <c r="F31" s="123"/>
    </row>
    <row r="32" spans="1:6" ht="12.75">
      <c r="A32" s="123"/>
      <c r="B32" s="123"/>
      <c r="C32" s="123"/>
      <c r="D32" s="123"/>
      <c r="E32" s="123"/>
      <c r="F32" s="123"/>
    </row>
    <row r="33" spans="1:6" ht="12.75">
      <c r="A33" s="123"/>
      <c r="B33" s="123"/>
      <c r="C33" s="123"/>
      <c r="D33" s="123"/>
      <c r="E33" s="123"/>
      <c r="F33" s="123"/>
    </row>
    <row r="34" spans="1:6" ht="12.75">
      <c r="A34" s="123"/>
      <c r="B34" s="123"/>
      <c r="C34" s="123"/>
      <c r="D34" s="123"/>
      <c r="E34" s="123"/>
      <c r="F34" s="123"/>
    </row>
    <row r="35" spans="1:6" ht="12.75">
      <c r="A35" s="123"/>
      <c r="B35" s="123"/>
      <c r="C35" s="123"/>
      <c r="D35" s="123"/>
      <c r="E35" s="123"/>
      <c r="F35" s="123"/>
    </row>
    <row r="36" spans="1:6" ht="12.75">
      <c r="A36" s="123"/>
      <c r="B36" s="123"/>
      <c r="C36" s="123"/>
      <c r="D36" s="123"/>
      <c r="E36" s="123"/>
      <c r="F36" s="123"/>
    </row>
    <row r="37" spans="1:6" ht="12.75">
      <c r="A37" s="123"/>
      <c r="B37" s="123"/>
      <c r="C37" s="123"/>
      <c r="D37" s="123"/>
      <c r="E37" s="123"/>
      <c r="F37" s="123"/>
    </row>
    <row r="38" spans="1:6" ht="12.75">
      <c r="A38" s="123"/>
      <c r="B38" s="123"/>
      <c r="C38" s="123"/>
      <c r="D38" s="123"/>
      <c r="E38" s="123"/>
      <c r="F38" s="123"/>
    </row>
    <row r="39" spans="1:6" ht="12.75">
      <c r="A39" s="123"/>
      <c r="B39" s="123"/>
      <c r="C39" s="123"/>
      <c r="D39" s="123"/>
      <c r="E39" s="123"/>
      <c r="F39" s="123"/>
    </row>
    <row r="40" spans="1:6" ht="12.75">
      <c r="A40" s="123"/>
      <c r="B40" s="123"/>
      <c r="C40" s="123"/>
      <c r="D40" s="123"/>
      <c r="E40" s="123"/>
      <c r="F40" s="123"/>
    </row>
    <row r="41" spans="1:6" ht="12.75">
      <c r="A41" s="123"/>
      <c r="B41" s="123"/>
      <c r="C41" s="123"/>
      <c r="D41" s="123"/>
      <c r="E41" s="123"/>
      <c r="F41" s="123"/>
    </row>
    <row r="42" spans="1:6" ht="12.75">
      <c r="A42" s="123"/>
      <c r="B42" s="123"/>
      <c r="C42" s="123"/>
      <c r="D42" s="123"/>
      <c r="E42" s="123"/>
      <c r="F42" s="123"/>
    </row>
    <row r="43" spans="1:6" ht="12.75">
      <c r="A43" s="123"/>
      <c r="B43" s="123"/>
      <c r="C43" s="123"/>
      <c r="D43" s="123"/>
      <c r="E43" s="123"/>
      <c r="F43" s="123"/>
    </row>
    <row r="44" spans="1:6" ht="12.75">
      <c r="A44" s="123"/>
      <c r="B44" s="123"/>
      <c r="C44" s="123"/>
      <c r="D44" s="123"/>
      <c r="E44" s="123"/>
      <c r="F44" s="123"/>
    </row>
    <row r="45" spans="1:6" ht="12.75">
      <c r="A45" s="123"/>
      <c r="B45" s="123"/>
      <c r="C45" s="123"/>
      <c r="D45" s="123"/>
      <c r="E45" s="123"/>
      <c r="F45" s="123"/>
    </row>
    <row r="46" spans="1:6" ht="12.75">
      <c r="A46" s="123"/>
      <c r="B46" s="123"/>
      <c r="C46" s="123"/>
      <c r="D46" s="123"/>
      <c r="E46" s="123"/>
      <c r="F46" s="123"/>
    </row>
    <row r="47" spans="1:6" ht="12.75">
      <c r="A47" s="123"/>
      <c r="B47" s="123"/>
      <c r="C47" s="123"/>
      <c r="D47" s="123"/>
      <c r="E47" s="123"/>
      <c r="F47" s="123"/>
    </row>
    <row r="48" spans="1:6" ht="12.75">
      <c r="A48" s="123"/>
      <c r="B48" s="123"/>
      <c r="C48" s="123"/>
      <c r="D48" s="123"/>
      <c r="E48" s="123"/>
      <c r="F48" s="123"/>
    </row>
    <row r="49" spans="1:6" ht="12.75">
      <c r="A49" s="123"/>
      <c r="B49" s="123"/>
      <c r="C49" s="123"/>
      <c r="D49" s="123"/>
      <c r="E49" s="123"/>
      <c r="F49" s="123"/>
    </row>
    <row r="50" spans="1:6" ht="12.75">
      <c r="A50" s="123"/>
      <c r="B50" s="123"/>
      <c r="C50" s="123"/>
      <c r="D50" s="123"/>
      <c r="E50" s="123"/>
      <c r="F50" s="123"/>
    </row>
    <row r="51" spans="1:6" ht="12.75">
      <c r="A51" s="123"/>
      <c r="B51" s="123"/>
      <c r="C51" s="123"/>
      <c r="D51" s="123"/>
      <c r="E51" s="123"/>
      <c r="F51" s="123"/>
    </row>
    <row r="52" spans="1:6" ht="12.75">
      <c r="A52" s="123"/>
      <c r="B52" s="123"/>
      <c r="C52" s="123"/>
      <c r="D52" s="123"/>
      <c r="E52" s="123"/>
      <c r="F52" s="123"/>
    </row>
    <row r="53" spans="1:6" ht="12.75">
      <c r="A53" s="123"/>
      <c r="B53" s="123"/>
      <c r="C53" s="123"/>
      <c r="D53" s="123"/>
      <c r="E53" s="123"/>
      <c r="F53" s="123"/>
    </row>
    <row r="54" spans="1:6" ht="12.75">
      <c r="A54" s="123"/>
      <c r="B54" s="123"/>
      <c r="C54" s="123"/>
      <c r="D54" s="123"/>
      <c r="E54" s="123"/>
      <c r="F54" s="123"/>
    </row>
    <row r="55" spans="1:6" ht="12.75">
      <c r="A55" s="123"/>
      <c r="B55" s="123"/>
      <c r="C55" s="123"/>
      <c r="D55" s="123"/>
      <c r="E55" s="123"/>
      <c r="F55" s="123"/>
    </row>
    <row r="56" spans="1:6" ht="12.75">
      <c r="A56" s="123"/>
      <c r="B56" s="123"/>
      <c r="C56" s="123"/>
      <c r="D56" s="123"/>
      <c r="E56" s="123"/>
      <c r="F56" s="123"/>
    </row>
    <row r="57" spans="1:6" ht="12.75">
      <c r="A57" s="123"/>
      <c r="B57" s="123"/>
      <c r="C57" s="123"/>
      <c r="D57" s="123"/>
      <c r="E57" s="123"/>
      <c r="F57" s="123"/>
    </row>
    <row r="58" spans="1:6" ht="12.75">
      <c r="A58" s="123"/>
      <c r="B58" s="123"/>
      <c r="C58" s="123"/>
      <c r="D58" s="123"/>
      <c r="E58" s="123"/>
      <c r="F58" s="123"/>
    </row>
    <row r="59" spans="1:6" ht="12.75">
      <c r="A59" s="123"/>
      <c r="B59" s="123"/>
      <c r="C59" s="123"/>
      <c r="D59" s="123"/>
      <c r="E59" s="123"/>
      <c r="F59" s="123"/>
    </row>
    <row r="60" spans="1:6" ht="12.75">
      <c r="A60" s="123"/>
      <c r="B60" s="123"/>
      <c r="C60" s="123"/>
      <c r="D60" s="123"/>
      <c r="E60" s="123"/>
      <c r="F60" s="123"/>
    </row>
    <row r="61" spans="1:6" ht="12.75">
      <c r="A61" s="123"/>
      <c r="B61" s="123"/>
      <c r="C61" s="123"/>
      <c r="D61" s="123"/>
      <c r="E61" s="123"/>
      <c r="F61" s="123"/>
    </row>
    <row r="62" spans="1:6" ht="12.75">
      <c r="A62" s="123"/>
      <c r="B62" s="123"/>
      <c r="C62" s="123"/>
      <c r="D62" s="123"/>
      <c r="E62" s="123"/>
      <c r="F62" s="123"/>
    </row>
    <row r="63" spans="1:6" ht="12.75">
      <c r="A63" s="123"/>
      <c r="B63" s="123"/>
      <c r="C63" s="123"/>
      <c r="D63" s="123"/>
      <c r="E63" s="123"/>
      <c r="F63" s="123"/>
    </row>
    <row r="64" spans="1:6" ht="12.75">
      <c r="A64" s="123"/>
      <c r="B64" s="123"/>
      <c r="C64" s="123"/>
      <c r="D64" s="123"/>
      <c r="E64" s="123"/>
      <c r="F64" s="123"/>
    </row>
    <row r="65" spans="1:6" ht="12.75">
      <c r="A65" s="123"/>
      <c r="B65" s="123"/>
      <c r="C65" s="123"/>
      <c r="D65" s="123"/>
      <c r="E65" s="123"/>
      <c r="F65" s="123"/>
    </row>
    <row r="66" spans="1:6" ht="12.75">
      <c r="A66" s="123"/>
      <c r="B66" s="123"/>
      <c r="C66" s="123"/>
      <c r="D66" s="123"/>
      <c r="E66" s="123"/>
      <c r="F66" s="123"/>
    </row>
    <row r="67" spans="1:6" ht="12.75">
      <c r="A67" s="123"/>
      <c r="B67" s="123"/>
      <c r="C67" s="123"/>
      <c r="D67" s="123"/>
      <c r="E67" s="123"/>
      <c r="F67" s="123"/>
    </row>
    <row r="68" spans="1:6" ht="12.75">
      <c r="A68" s="123"/>
      <c r="B68" s="123"/>
      <c r="C68" s="123"/>
      <c r="D68" s="123"/>
      <c r="E68" s="123"/>
      <c r="F68" s="123"/>
    </row>
    <row r="69" spans="1:6" ht="12.75">
      <c r="A69" s="123"/>
      <c r="B69" s="123"/>
      <c r="C69" s="123"/>
      <c r="D69" s="123"/>
      <c r="E69" s="123"/>
      <c r="F69" s="123"/>
    </row>
    <row r="70" spans="1:6" ht="12.75">
      <c r="A70" s="123"/>
      <c r="B70" s="123"/>
      <c r="C70" s="123"/>
      <c r="D70" s="123"/>
      <c r="E70" s="123"/>
      <c r="F70" s="123"/>
    </row>
    <row r="71" spans="1:6" ht="12.75">
      <c r="A71" s="123"/>
      <c r="B71" s="123"/>
      <c r="C71" s="123"/>
      <c r="D71" s="123"/>
      <c r="E71" s="123"/>
      <c r="F71" s="123"/>
    </row>
    <row r="72" spans="1:6" ht="12.75">
      <c r="A72" s="123"/>
      <c r="B72" s="123"/>
      <c r="C72" s="123"/>
      <c r="D72" s="123"/>
      <c r="E72" s="123"/>
      <c r="F72" s="123"/>
    </row>
    <row r="73" spans="1:6" ht="12.75">
      <c r="A73" s="123"/>
      <c r="B73" s="123"/>
      <c r="C73" s="123"/>
      <c r="D73" s="123"/>
      <c r="E73" s="123"/>
      <c r="F73" s="123"/>
    </row>
    <row r="74" spans="1:6" ht="12.75">
      <c r="A74" s="123"/>
      <c r="B74" s="123"/>
      <c r="C74" s="123"/>
      <c r="D74" s="123"/>
      <c r="E74" s="123"/>
      <c r="F74" s="123"/>
    </row>
    <row r="75" spans="1:6" ht="12.75">
      <c r="A75" s="123"/>
      <c r="B75" s="123"/>
      <c r="C75" s="123"/>
      <c r="D75" s="123"/>
      <c r="E75" s="123"/>
      <c r="F75" s="123"/>
    </row>
    <row r="76" spans="1:6" ht="12.75">
      <c r="A76" s="123"/>
      <c r="B76" s="123"/>
      <c r="C76" s="123"/>
      <c r="D76" s="123"/>
      <c r="E76" s="123"/>
      <c r="F76" s="123"/>
    </row>
    <row r="77" spans="1:6" ht="12.75">
      <c r="A77" s="123"/>
      <c r="B77" s="123"/>
      <c r="C77" s="123"/>
      <c r="D77" s="123"/>
      <c r="E77" s="123"/>
      <c r="F77" s="123"/>
    </row>
    <row r="78" spans="1:6" ht="12.75">
      <c r="A78" s="123"/>
      <c r="B78" s="123"/>
      <c r="C78" s="123"/>
      <c r="D78" s="123"/>
      <c r="E78" s="123"/>
      <c r="F78" s="123"/>
    </row>
    <row r="79" spans="1:6" ht="12.75">
      <c r="A79" s="123"/>
      <c r="B79" s="123"/>
      <c r="C79" s="123"/>
      <c r="D79" s="123"/>
      <c r="E79" s="123"/>
      <c r="F79" s="123"/>
    </row>
    <row r="80" spans="1:6" ht="12.75">
      <c r="A80" s="123"/>
      <c r="B80" s="123"/>
      <c r="C80" s="123"/>
      <c r="D80" s="123"/>
      <c r="E80" s="123"/>
      <c r="F80" s="123"/>
    </row>
    <row r="81" spans="1:6" ht="12.75">
      <c r="A81" s="123"/>
      <c r="B81" s="123"/>
      <c r="C81" s="123"/>
      <c r="D81" s="123"/>
      <c r="E81" s="123"/>
      <c r="F81" s="123"/>
    </row>
    <row r="82" spans="1:6" ht="12.75">
      <c r="A82" s="123"/>
      <c r="B82" s="123"/>
      <c r="C82" s="123"/>
      <c r="D82" s="123"/>
      <c r="E82" s="123"/>
      <c r="F82" s="123"/>
    </row>
    <row r="83" spans="1:6" ht="12.75">
      <c r="A83" s="123"/>
      <c r="B83" s="123"/>
      <c r="C83" s="123"/>
      <c r="D83" s="123"/>
      <c r="E83" s="123"/>
      <c r="F83" s="123"/>
    </row>
    <row r="84" spans="1:6" ht="12.75">
      <c r="A84" s="123"/>
      <c r="B84" s="123"/>
      <c r="C84" s="123"/>
      <c r="D84" s="123"/>
      <c r="E84" s="123"/>
      <c r="F84" s="123"/>
    </row>
    <row r="85" spans="1:6" ht="12.75">
      <c r="A85" s="123"/>
      <c r="B85" s="123"/>
      <c r="C85" s="123"/>
      <c r="D85" s="123"/>
      <c r="E85" s="123"/>
      <c r="F85" s="123"/>
    </row>
    <row r="86" spans="1:6" ht="12.75">
      <c r="A86" s="123"/>
      <c r="B86" s="123"/>
      <c r="C86" s="123"/>
      <c r="D86" s="123"/>
      <c r="E86" s="123"/>
      <c r="F86" s="123"/>
    </row>
    <row r="87" spans="1:6" ht="12.75">
      <c r="A87" s="123"/>
      <c r="B87" s="123"/>
      <c r="C87" s="123"/>
      <c r="D87" s="123"/>
      <c r="E87" s="123"/>
      <c r="F87" s="123"/>
    </row>
    <row r="88" spans="1:6" ht="12.75">
      <c r="A88" s="123"/>
      <c r="B88" s="123"/>
      <c r="C88" s="123"/>
      <c r="D88" s="123"/>
      <c r="E88" s="123"/>
      <c r="F88" s="123"/>
    </row>
    <row r="89" spans="1:6" ht="12.75">
      <c r="A89" s="123"/>
      <c r="B89" s="123"/>
      <c r="C89" s="123"/>
      <c r="D89" s="123"/>
      <c r="E89" s="123"/>
      <c r="F89" s="123"/>
    </row>
    <row r="90" spans="1:6" ht="12.75">
      <c r="A90" s="123"/>
      <c r="B90" s="123"/>
      <c r="C90" s="123"/>
      <c r="D90" s="123"/>
      <c r="E90" s="123"/>
      <c r="F90" s="123"/>
    </row>
    <row r="91" spans="1:6" ht="12.75">
      <c r="A91" s="123"/>
      <c r="B91" s="123"/>
      <c r="C91" s="123"/>
      <c r="D91" s="123"/>
      <c r="E91" s="123"/>
      <c r="F91" s="123"/>
    </row>
    <row r="92" spans="1:6" ht="12.75">
      <c r="A92" s="123"/>
      <c r="B92" s="123"/>
      <c r="C92" s="123"/>
      <c r="D92" s="123"/>
      <c r="E92" s="123"/>
      <c r="F92" s="123"/>
    </row>
    <row r="93" spans="1:6" ht="12.75">
      <c r="A93" s="123"/>
      <c r="B93" s="123"/>
      <c r="C93" s="123"/>
      <c r="D93" s="123"/>
      <c r="E93" s="123"/>
      <c r="F93" s="123"/>
    </row>
    <row r="94" spans="1:6" ht="12.75">
      <c r="A94" s="123"/>
      <c r="B94" s="123"/>
      <c r="C94" s="123"/>
      <c r="D94" s="123"/>
      <c r="E94" s="123"/>
      <c r="F94" s="123"/>
    </row>
    <row r="95" spans="1:6" ht="12.75">
      <c r="A95" s="123"/>
      <c r="B95" s="123"/>
      <c r="C95" s="123"/>
      <c r="D95" s="123"/>
      <c r="E95" s="123"/>
      <c r="F95" s="123"/>
    </row>
    <row r="96" spans="1:6" ht="12.75">
      <c r="A96" s="123"/>
      <c r="B96" s="123"/>
      <c r="C96" s="123"/>
      <c r="D96" s="123"/>
      <c r="E96" s="123"/>
      <c r="F96" s="123"/>
    </row>
    <row r="97" spans="1:6" ht="12.75">
      <c r="A97" s="123"/>
      <c r="B97" s="123"/>
      <c r="C97" s="123"/>
      <c r="D97" s="123"/>
      <c r="E97" s="123"/>
      <c r="F97" s="123"/>
    </row>
    <row r="98" spans="1:6" ht="12.75">
      <c r="A98" s="123"/>
      <c r="B98" s="123"/>
      <c r="C98" s="123"/>
      <c r="D98" s="123"/>
      <c r="E98" s="123"/>
      <c r="F98" s="123"/>
    </row>
    <row r="99" spans="1:6" ht="12.75">
      <c r="A99" s="123"/>
      <c r="B99" s="123"/>
      <c r="C99" s="123"/>
      <c r="D99" s="123"/>
      <c r="E99" s="123"/>
      <c r="F99" s="123"/>
    </row>
    <row r="100" spans="1:6" ht="12.75">
      <c r="A100" s="123"/>
      <c r="B100" s="123"/>
      <c r="C100" s="123"/>
      <c r="D100" s="123"/>
      <c r="E100" s="123"/>
      <c r="F100" s="123"/>
    </row>
    <row r="101" spans="1:6" ht="12.75">
      <c r="A101" s="123"/>
      <c r="B101" s="123"/>
      <c r="C101" s="123"/>
      <c r="D101" s="123"/>
      <c r="E101" s="123"/>
      <c r="F101" s="123"/>
    </row>
    <row r="102" spans="1:6" ht="12.75">
      <c r="A102" s="123"/>
      <c r="B102" s="123"/>
      <c r="C102" s="123"/>
      <c r="D102" s="123"/>
      <c r="E102" s="123"/>
      <c r="F102" s="123"/>
    </row>
    <row r="103" spans="1:6" ht="12.75">
      <c r="A103" s="123"/>
      <c r="B103" s="123"/>
      <c r="C103" s="123"/>
      <c r="D103" s="123"/>
      <c r="E103" s="123"/>
      <c r="F103" s="123"/>
    </row>
    <row r="104" spans="1:6" ht="12.75">
      <c r="A104" s="123"/>
      <c r="B104" s="123"/>
      <c r="C104" s="123"/>
      <c r="D104" s="123"/>
      <c r="E104" s="123"/>
      <c r="F104" s="123"/>
    </row>
    <row r="105" spans="1:6" ht="12.75">
      <c r="A105" s="123"/>
      <c r="B105" s="123"/>
      <c r="C105" s="123"/>
      <c r="D105" s="123"/>
      <c r="E105" s="123"/>
      <c r="F105" s="123"/>
    </row>
    <row r="106" spans="1:6" ht="12.75">
      <c r="A106" s="123"/>
      <c r="B106" s="123"/>
      <c r="C106" s="123"/>
      <c r="D106" s="123"/>
      <c r="E106" s="123"/>
      <c r="F106" s="123"/>
    </row>
    <row r="107" spans="1:6" ht="12.75">
      <c r="A107" s="123"/>
      <c r="B107" s="123"/>
      <c r="C107" s="123"/>
      <c r="D107" s="123"/>
      <c r="E107" s="123"/>
      <c r="F107" s="123"/>
    </row>
    <row r="108" spans="1:6" ht="12.75">
      <c r="A108" s="123"/>
      <c r="B108" s="123"/>
      <c r="C108" s="123"/>
      <c r="D108" s="123"/>
      <c r="E108" s="123"/>
      <c r="F108" s="123"/>
    </row>
    <row r="109" spans="1:6" ht="12.75">
      <c r="A109" s="123"/>
      <c r="B109" s="123"/>
      <c r="C109" s="123"/>
      <c r="D109" s="123"/>
      <c r="E109" s="123"/>
      <c r="F109" s="123"/>
    </row>
    <row r="110" spans="1:6" ht="12.75">
      <c r="A110" s="123"/>
      <c r="B110" s="123"/>
      <c r="C110" s="123"/>
      <c r="D110" s="123"/>
      <c r="E110" s="123"/>
      <c r="F110" s="123"/>
    </row>
    <row r="111" spans="1:6" ht="12.75">
      <c r="A111" s="123"/>
      <c r="B111" s="123"/>
      <c r="C111" s="123"/>
      <c r="D111" s="123"/>
      <c r="E111" s="123"/>
      <c r="F111" s="123"/>
    </row>
    <row r="112" spans="1:6" ht="12.75">
      <c r="A112" s="123"/>
      <c r="B112" s="123"/>
      <c r="C112" s="123"/>
      <c r="D112" s="123"/>
      <c r="E112" s="123"/>
      <c r="F112" s="123"/>
    </row>
    <row r="113" spans="1:6" ht="12.75">
      <c r="A113" s="123"/>
      <c r="B113" s="123"/>
      <c r="C113" s="123"/>
      <c r="D113" s="123"/>
      <c r="E113" s="123"/>
      <c r="F113" s="123"/>
    </row>
    <row r="114" spans="1:6" ht="12.75">
      <c r="A114" s="123"/>
      <c r="B114" s="123"/>
      <c r="C114" s="123"/>
      <c r="D114" s="123"/>
      <c r="E114" s="123"/>
      <c r="F114" s="123"/>
    </row>
    <row r="115" spans="1:6" ht="12.75">
      <c r="A115" s="123"/>
      <c r="B115" s="123"/>
      <c r="C115" s="123"/>
      <c r="D115" s="123"/>
      <c r="E115" s="123"/>
      <c r="F115" s="123"/>
    </row>
    <row r="116" spans="1:6" ht="12.75">
      <c r="A116" s="123"/>
      <c r="B116" s="123"/>
      <c r="C116" s="123"/>
      <c r="D116" s="123"/>
      <c r="E116" s="123"/>
      <c r="F116" s="123"/>
    </row>
    <row r="117" spans="1:6" ht="12.75">
      <c r="A117" s="123"/>
      <c r="B117" s="123"/>
      <c r="C117" s="123"/>
      <c r="D117" s="123"/>
      <c r="E117" s="123"/>
      <c r="F117" s="123"/>
    </row>
    <row r="118" spans="1:6" ht="12.75">
      <c r="A118" s="123"/>
      <c r="B118" s="123"/>
      <c r="C118" s="123"/>
      <c r="D118" s="123"/>
      <c r="E118" s="123"/>
      <c r="F118" s="123"/>
    </row>
    <row r="119" spans="1:6" ht="12.75">
      <c r="A119" s="123"/>
      <c r="B119" s="123"/>
      <c r="C119" s="123"/>
      <c r="D119" s="123"/>
      <c r="E119" s="123"/>
      <c r="F119" s="123"/>
    </row>
    <row r="120" spans="1:6" ht="12.75">
      <c r="A120" s="123"/>
      <c r="B120" s="123"/>
      <c r="C120" s="123"/>
      <c r="D120" s="123"/>
      <c r="E120" s="123"/>
      <c r="F120" s="123"/>
    </row>
    <row r="121" spans="1:6" ht="12.75">
      <c r="A121" s="123"/>
      <c r="B121" s="123"/>
      <c r="C121" s="123"/>
      <c r="D121" s="123"/>
      <c r="E121" s="123"/>
      <c r="F121" s="123"/>
    </row>
    <row r="122" spans="1:6" ht="12.75">
      <c r="A122" s="123"/>
      <c r="B122" s="123"/>
      <c r="C122" s="123"/>
      <c r="D122" s="123"/>
      <c r="E122" s="123"/>
      <c r="F122" s="123"/>
    </row>
    <row r="123" spans="1:6" ht="12.75">
      <c r="A123" s="123"/>
      <c r="B123" s="123"/>
      <c r="C123" s="123"/>
      <c r="D123" s="123"/>
      <c r="E123" s="123"/>
      <c r="F123" s="123"/>
    </row>
    <row r="124" spans="1:6" ht="12.75">
      <c r="A124" s="123"/>
      <c r="B124" s="123"/>
      <c r="C124" s="123"/>
      <c r="D124" s="123"/>
      <c r="E124" s="123"/>
      <c r="F124" s="123"/>
    </row>
    <row r="125" spans="1:6" ht="12.75">
      <c r="A125" s="123"/>
      <c r="B125" s="123"/>
      <c r="C125" s="123"/>
      <c r="D125" s="123"/>
      <c r="E125" s="123"/>
      <c r="F125" s="123"/>
    </row>
    <row r="126" spans="1:6" ht="12.75">
      <c r="A126" s="123"/>
      <c r="B126" s="123"/>
      <c r="C126" s="123"/>
      <c r="D126" s="123"/>
      <c r="E126" s="123"/>
      <c r="F126" s="123"/>
    </row>
    <row r="127" spans="1:6" ht="12.75">
      <c r="A127" s="123"/>
      <c r="B127" s="123"/>
      <c r="C127" s="123"/>
      <c r="D127" s="123"/>
      <c r="E127" s="123"/>
      <c r="F127" s="123"/>
    </row>
    <row r="128" spans="1:6" ht="12.75">
      <c r="A128" s="123"/>
      <c r="B128" s="123"/>
      <c r="C128" s="123"/>
      <c r="D128" s="123"/>
      <c r="E128" s="123"/>
      <c r="F128" s="123"/>
    </row>
    <row r="129" spans="1:6" ht="12.75">
      <c r="A129" s="123"/>
      <c r="B129" s="123"/>
      <c r="C129" s="123"/>
      <c r="D129" s="123"/>
      <c r="E129" s="123"/>
      <c r="F129" s="123"/>
    </row>
    <row r="130" spans="1:6" ht="12.75">
      <c r="A130" s="123"/>
      <c r="B130" s="123"/>
      <c r="C130" s="123"/>
      <c r="D130" s="123"/>
      <c r="E130" s="123"/>
      <c r="F130" s="123"/>
    </row>
    <row r="131" spans="1:6" ht="12.75">
      <c r="A131" s="123"/>
      <c r="B131" s="123"/>
      <c r="C131" s="123"/>
      <c r="D131" s="123"/>
      <c r="E131" s="123"/>
      <c r="F131" s="123"/>
    </row>
    <row r="132" spans="1:6" ht="12.75">
      <c r="A132" s="123"/>
      <c r="B132" s="123"/>
      <c r="C132" s="123"/>
      <c r="D132" s="123"/>
      <c r="E132" s="123"/>
      <c r="F132" s="123"/>
    </row>
    <row r="133" spans="1:6" ht="12.75">
      <c r="A133" s="123"/>
      <c r="B133" s="123"/>
      <c r="C133" s="123"/>
      <c r="D133" s="123"/>
      <c r="E133" s="123"/>
      <c r="F133" s="123"/>
    </row>
    <row r="134" spans="1:6" ht="12.75">
      <c r="A134" s="123"/>
      <c r="B134" s="123"/>
      <c r="C134" s="123"/>
      <c r="D134" s="123"/>
      <c r="E134" s="123"/>
      <c r="F134" s="123"/>
    </row>
    <row r="135" spans="1:6" ht="12.75">
      <c r="A135" s="123"/>
      <c r="B135" s="123"/>
      <c r="C135" s="123"/>
      <c r="D135" s="123"/>
      <c r="E135" s="123"/>
      <c r="F135" s="123"/>
    </row>
    <row r="136" spans="1:6" ht="12.75">
      <c r="A136" s="123"/>
      <c r="B136" s="123"/>
      <c r="C136" s="123"/>
      <c r="D136" s="123"/>
      <c r="E136" s="123"/>
      <c r="F136" s="123"/>
    </row>
    <row r="137" spans="1:6" ht="12.75">
      <c r="A137" s="123"/>
      <c r="B137" s="123"/>
      <c r="C137" s="123"/>
      <c r="D137" s="123"/>
      <c r="E137" s="123"/>
      <c r="F137" s="123"/>
    </row>
    <row r="138" spans="1:6" ht="12.75">
      <c r="A138" s="123"/>
      <c r="B138" s="123"/>
      <c r="C138" s="123"/>
      <c r="D138" s="123"/>
      <c r="E138" s="123"/>
      <c r="F138" s="123"/>
    </row>
    <row r="139" spans="1:6" ht="12.75">
      <c r="A139" s="123"/>
      <c r="B139" s="123"/>
      <c r="C139" s="123"/>
      <c r="D139" s="123"/>
      <c r="E139" s="123"/>
      <c r="F139" s="123"/>
    </row>
    <row r="140" spans="1:6" ht="12.75">
      <c r="A140" s="123"/>
      <c r="B140" s="123"/>
      <c r="C140" s="123"/>
      <c r="D140" s="123"/>
      <c r="E140" s="123"/>
      <c r="F140" s="123"/>
    </row>
  </sheetData>
  <printOptions horizontalCentered="1"/>
  <pageMargins left="1.8" right="2.2" top="1.8" bottom="1.9" header="0.5" footer="1.8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32.57421875" style="0" bestFit="1" customWidth="1"/>
    <col min="2" max="2" width="9.8515625" style="0" bestFit="1" customWidth="1"/>
    <col min="3" max="3" width="8.140625" style="0" bestFit="1" customWidth="1"/>
    <col min="5" max="5" width="10.7109375" style="0" bestFit="1" customWidth="1"/>
    <col min="6" max="6" width="9.8515625" style="0" bestFit="1" customWidth="1"/>
    <col min="7" max="7" width="10.140625" style="0" bestFit="1" customWidth="1"/>
  </cols>
  <sheetData>
    <row r="1" spans="2:6" ht="12.75">
      <c r="B1" s="2"/>
      <c r="C1" s="2"/>
      <c r="D1" s="2"/>
      <c r="E1" s="2"/>
      <c r="F1" s="2"/>
    </row>
    <row r="2" spans="1:6" ht="12.75">
      <c r="A2" s="124" t="s">
        <v>0</v>
      </c>
      <c r="B2" s="148"/>
      <c r="C2" s="148"/>
      <c r="D2" s="148"/>
      <c r="E2" s="148"/>
      <c r="F2" s="148"/>
    </row>
    <row r="3" spans="1:6" ht="12.75">
      <c r="A3" s="124" t="s">
        <v>299</v>
      </c>
      <c r="B3" s="148"/>
      <c r="C3" s="148"/>
      <c r="D3" s="148"/>
      <c r="E3" s="148"/>
      <c r="F3" s="148"/>
    </row>
    <row r="4" spans="1:6" ht="12.75">
      <c r="A4" s="124" t="s">
        <v>341</v>
      </c>
      <c r="B4" s="148"/>
      <c r="C4" s="148"/>
      <c r="D4" s="148"/>
      <c r="E4" s="148"/>
      <c r="F4" s="148"/>
    </row>
    <row r="5" spans="1:6" ht="12.75">
      <c r="A5" s="76"/>
      <c r="B5" s="143"/>
      <c r="C5" s="143"/>
      <c r="D5" s="143"/>
      <c r="E5" s="143"/>
      <c r="F5" s="143"/>
    </row>
    <row r="6" spans="1:6" ht="12.75">
      <c r="A6" s="76"/>
      <c r="B6" s="139">
        <v>38534</v>
      </c>
      <c r="C6" s="138" t="s">
        <v>37</v>
      </c>
      <c r="D6" s="138" t="s">
        <v>48</v>
      </c>
      <c r="E6" s="138" t="s">
        <v>355</v>
      </c>
      <c r="F6" s="139">
        <v>38898</v>
      </c>
    </row>
    <row r="7" spans="1:6" ht="12.75">
      <c r="A7" s="76"/>
      <c r="B7" s="138" t="s">
        <v>38</v>
      </c>
      <c r="C7" s="138"/>
      <c r="D7" s="138"/>
      <c r="E7" s="138"/>
      <c r="F7" s="138" t="s">
        <v>38</v>
      </c>
    </row>
    <row r="8" spans="1:6" ht="12.75">
      <c r="A8" s="76"/>
      <c r="B8" s="143"/>
      <c r="C8" s="143"/>
      <c r="D8" s="143"/>
      <c r="E8" s="143"/>
      <c r="F8" s="143"/>
    </row>
    <row r="9" spans="1:6" ht="12.75">
      <c r="A9" s="140" t="s">
        <v>227</v>
      </c>
      <c r="B9" s="143"/>
      <c r="C9" s="143"/>
      <c r="D9" s="143"/>
      <c r="E9" s="143"/>
      <c r="F9" s="143"/>
    </row>
    <row r="10" spans="1:6" ht="12.75">
      <c r="A10" s="76" t="s">
        <v>228</v>
      </c>
      <c r="B10" s="143">
        <v>2686.61</v>
      </c>
      <c r="C10" s="143"/>
      <c r="D10" s="143"/>
      <c r="E10" s="143">
        <v>7.07</v>
      </c>
      <c r="F10" s="141">
        <f aca="true" t="shared" si="0" ref="F10:F19">SUM(B10+C10-D10+E10)</f>
        <v>2693.6800000000003</v>
      </c>
    </row>
    <row r="11" spans="1:6" ht="12.75">
      <c r="A11" s="76" t="s">
        <v>229</v>
      </c>
      <c r="B11" s="143">
        <v>5386.29</v>
      </c>
      <c r="C11" s="143"/>
      <c r="D11" s="143"/>
      <c r="E11" s="143">
        <v>14.16</v>
      </c>
      <c r="F11" s="141">
        <f t="shared" si="0"/>
        <v>5400.45</v>
      </c>
    </row>
    <row r="12" spans="1:6" ht="12.75">
      <c r="A12" s="76" t="s">
        <v>230</v>
      </c>
      <c r="B12" s="143">
        <v>2708.24</v>
      </c>
      <c r="C12" s="143"/>
      <c r="D12" s="143"/>
      <c r="E12" s="143">
        <v>7.12</v>
      </c>
      <c r="F12" s="141">
        <f t="shared" si="0"/>
        <v>2715.3599999999997</v>
      </c>
    </row>
    <row r="13" spans="1:6" ht="12.75">
      <c r="A13" s="76" t="s">
        <v>231</v>
      </c>
      <c r="B13" s="143">
        <v>5386.29</v>
      </c>
      <c r="C13" s="143"/>
      <c r="D13" s="143"/>
      <c r="E13" s="143">
        <v>14.16</v>
      </c>
      <c r="F13" s="141">
        <f t="shared" si="0"/>
        <v>5400.45</v>
      </c>
    </row>
    <row r="14" spans="1:6" ht="12.75">
      <c r="A14" s="76" t="s">
        <v>232</v>
      </c>
      <c r="B14" s="143">
        <v>31838.37</v>
      </c>
      <c r="C14" s="143"/>
      <c r="D14" s="143"/>
      <c r="E14" s="143">
        <v>83.73</v>
      </c>
      <c r="F14" s="141">
        <f t="shared" si="0"/>
        <v>31922.1</v>
      </c>
    </row>
    <row r="15" spans="1:6" ht="12.75">
      <c r="A15" s="76" t="s">
        <v>233</v>
      </c>
      <c r="B15" s="143">
        <v>185891.69</v>
      </c>
      <c r="C15" s="143"/>
      <c r="D15" s="143"/>
      <c r="E15" s="143">
        <v>488.86</v>
      </c>
      <c r="F15" s="141">
        <f t="shared" si="0"/>
        <v>186380.55</v>
      </c>
    </row>
    <row r="16" spans="1:6" ht="12.75">
      <c r="A16" s="76" t="s">
        <v>234</v>
      </c>
      <c r="B16" s="143">
        <v>8347.35</v>
      </c>
      <c r="C16" s="143"/>
      <c r="D16" s="143"/>
      <c r="E16" s="143">
        <v>21.95</v>
      </c>
      <c r="F16" s="141">
        <f t="shared" si="0"/>
        <v>8369.300000000001</v>
      </c>
    </row>
    <row r="17" spans="1:6" ht="12.75">
      <c r="A17" s="76" t="s">
        <v>235</v>
      </c>
      <c r="B17" s="143">
        <v>5406.11</v>
      </c>
      <c r="C17" s="143"/>
      <c r="D17" s="143"/>
      <c r="E17" s="143">
        <v>14.22</v>
      </c>
      <c r="F17" s="141">
        <f t="shared" si="0"/>
        <v>5420.33</v>
      </c>
    </row>
    <row r="18" spans="1:6" ht="12.75">
      <c r="A18" s="76" t="s">
        <v>236</v>
      </c>
      <c r="B18" s="143">
        <v>5221.53</v>
      </c>
      <c r="C18" s="143"/>
      <c r="D18" s="143"/>
      <c r="E18" s="143">
        <v>13.73</v>
      </c>
      <c r="F18" s="141">
        <f t="shared" si="0"/>
        <v>5235.259999999999</v>
      </c>
    </row>
    <row r="19" spans="1:6" ht="12.75">
      <c r="A19" s="76" t="s">
        <v>237</v>
      </c>
      <c r="B19" s="143">
        <v>9711.47</v>
      </c>
      <c r="C19" s="143"/>
      <c r="D19" s="143"/>
      <c r="E19" s="143">
        <f>710+25.54</f>
        <v>735.54</v>
      </c>
      <c r="F19" s="141">
        <f t="shared" si="0"/>
        <v>10447.009999999998</v>
      </c>
    </row>
    <row r="20" spans="1:6" ht="12.75">
      <c r="A20" s="76"/>
      <c r="B20" s="143"/>
      <c r="C20" s="143"/>
      <c r="D20" s="143"/>
      <c r="E20" s="143"/>
      <c r="F20" s="143"/>
    </row>
    <row r="21" spans="1:8" ht="12.75">
      <c r="A21" s="149" t="s">
        <v>242</v>
      </c>
      <c r="B21" s="150">
        <f>SUM(B10:B20)</f>
        <v>262583.94999999995</v>
      </c>
      <c r="C21" s="150">
        <f>SUM(C10:C20)</f>
        <v>0</v>
      </c>
      <c r="D21" s="150">
        <f>SUM(D10:D20)</f>
        <v>0</v>
      </c>
      <c r="E21" s="150">
        <f>SUM(E10:E20)</f>
        <v>1400.54</v>
      </c>
      <c r="F21" s="150">
        <f>SUM(F10:F20)</f>
        <v>263984.48999999993</v>
      </c>
      <c r="H21" s="2"/>
    </row>
    <row r="22" spans="1:6" ht="12.75">
      <c r="A22" s="76"/>
      <c r="B22" s="143"/>
      <c r="C22" s="143"/>
      <c r="D22" s="143"/>
      <c r="E22" s="143"/>
      <c r="F22" s="143"/>
    </row>
    <row r="23" spans="1:6" ht="12.75">
      <c r="A23" s="76"/>
      <c r="B23" s="143"/>
      <c r="C23" s="143"/>
      <c r="D23" s="143"/>
      <c r="E23" s="143"/>
      <c r="F23" s="143"/>
    </row>
    <row r="24" spans="1:6" ht="12.75">
      <c r="A24" s="55" t="s">
        <v>243</v>
      </c>
      <c r="B24" s="143"/>
      <c r="C24" s="143"/>
      <c r="D24" s="143"/>
      <c r="E24" s="143"/>
      <c r="F24" s="143"/>
    </row>
    <row r="25" spans="1:6" ht="12.75">
      <c r="A25" s="76" t="s">
        <v>228</v>
      </c>
      <c r="B25" s="143">
        <v>1267.84</v>
      </c>
      <c r="C25" s="143">
        <v>7.53</v>
      </c>
      <c r="D25" s="143">
        <v>307.78</v>
      </c>
      <c r="E25" s="143">
        <v>-7.07</v>
      </c>
      <c r="F25" s="141">
        <f aca="true" t="shared" si="1" ref="F25:F36">SUM(B25+C25-D25+E25)</f>
        <v>960.5199999999999</v>
      </c>
    </row>
    <row r="26" spans="1:8" ht="12.75">
      <c r="A26" s="76" t="s">
        <v>229</v>
      </c>
      <c r="B26" s="143">
        <v>2406.05</v>
      </c>
      <c r="C26" s="143">
        <v>15.09</v>
      </c>
      <c r="D26" s="143">
        <v>584.09</v>
      </c>
      <c r="E26" s="143">
        <v>-14.16</v>
      </c>
      <c r="F26" s="141">
        <f t="shared" si="1"/>
        <v>1822.89</v>
      </c>
      <c r="H26" s="2"/>
    </row>
    <row r="27" spans="1:6" ht="12.75">
      <c r="A27" s="76" t="s">
        <v>230</v>
      </c>
      <c r="B27" s="143">
        <v>1404.53</v>
      </c>
      <c r="C27" s="143">
        <v>7.59</v>
      </c>
      <c r="D27" s="143">
        <v>340.96</v>
      </c>
      <c r="E27" s="143">
        <v>-7.12</v>
      </c>
      <c r="F27" s="141">
        <f t="shared" si="1"/>
        <v>1064.04</v>
      </c>
    </row>
    <row r="28" spans="1:6" ht="12.75">
      <c r="A28" s="76" t="s">
        <v>231</v>
      </c>
      <c r="B28" s="143">
        <v>2206.78</v>
      </c>
      <c r="C28" s="143">
        <v>15.09</v>
      </c>
      <c r="D28" s="143">
        <v>535.71</v>
      </c>
      <c r="E28" s="143">
        <v>-14.16</v>
      </c>
      <c r="F28" s="141">
        <f t="shared" si="1"/>
        <v>1672.0000000000002</v>
      </c>
    </row>
    <row r="29" spans="1:6" ht="12.75">
      <c r="A29" s="76" t="s">
        <v>232</v>
      </c>
      <c r="B29" s="143">
        <v>1091.91</v>
      </c>
      <c r="C29" s="143">
        <v>89.18</v>
      </c>
      <c r="D29" s="143">
        <v>1097.35</v>
      </c>
      <c r="E29" s="143">
        <v>-83.73</v>
      </c>
      <c r="F29" s="141">
        <f t="shared" si="1"/>
        <v>0.01000000000023249</v>
      </c>
    </row>
    <row r="30" spans="1:6" ht="12.75">
      <c r="A30" s="76" t="s">
        <v>233</v>
      </c>
      <c r="B30" s="143">
        <v>6373.68</v>
      </c>
      <c r="C30" s="143">
        <v>520.69</v>
      </c>
      <c r="D30" s="143">
        <v>6405.51</v>
      </c>
      <c r="E30" s="143">
        <v>-488.86</v>
      </c>
      <c r="F30" s="141">
        <f t="shared" si="1"/>
        <v>5.684341886080801E-13</v>
      </c>
    </row>
    <row r="31" spans="1:6" ht="12.75">
      <c r="A31" s="76" t="s">
        <v>234</v>
      </c>
      <c r="B31" s="143">
        <v>1856.01</v>
      </c>
      <c r="C31" s="143">
        <v>23.38</v>
      </c>
      <c r="D31" s="143">
        <v>264.85</v>
      </c>
      <c r="E31" s="143">
        <v>-21.95</v>
      </c>
      <c r="F31" s="141">
        <f t="shared" si="1"/>
        <v>1592.59</v>
      </c>
    </row>
    <row r="32" spans="1:6" ht="12.75">
      <c r="A32" s="76" t="s">
        <v>235</v>
      </c>
      <c r="B32" s="143">
        <v>345.82</v>
      </c>
      <c r="C32" s="143">
        <v>15.14</v>
      </c>
      <c r="D32" s="143">
        <v>0.96</v>
      </c>
      <c r="E32" s="143">
        <v>-14.22</v>
      </c>
      <c r="F32" s="141">
        <f t="shared" si="1"/>
        <v>345.78</v>
      </c>
    </row>
    <row r="33" spans="1:6" ht="12.75">
      <c r="A33" s="76" t="s">
        <v>236</v>
      </c>
      <c r="B33" s="143">
        <v>1590.29</v>
      </c>
      <c r="C33" s="143">
        <v>14.63</v>
      </c>
      <c r="D33" s="143">
        <v>386.06</v>
      </c>
      <c r="E33" s="143">
        <v>-13.73</v>
      </c>
      <c r="F33" s="141">
        <f t="shared" si="1"/>
        <v>1205.13</v>
      </c>
    </row>
    <row r="34" spans="1:6" ht="12.75">
      <c r="A34" s="76" t="s">
        <v>237</v>
      </c>
      <c r="B34" s="143">
        <v>0.009999999999990905</v>
      </c>
      <c r="C34" s="143">
        <v>27.2</v>
      </c>
      <c r="D34" s="143">
        <v>1.66</v>
      </c>
      <c r="E34" s="143">
        <v>-25.54</v>
      </c>
      <c r="F34" s="141">
        <f t="shared" si="1"/>
        <v>0.009999999999990905</v>
      </c>
    </row>
    <row r="35" spans="1:6" ht="12.75">
      <c r="A35" s="76" t="s">
        <v>238</v>
      </c>
      <c r="B35" s="143">
        <v>2320.49</v>
      </c>
      <c r="C35" s="143">
        <v>611.46</v>
      </c>
      <c r="D35" s="143">
        <v>600</v>
      </c>
      <c r="E35" s="143">
        <v>0</v>
      </c>
      <c r="F35" s="141">
        <f t="shared" si="1"/>
        <v>2331.95</v>
      </c>
    </row>
    <row r="36" spans="1:6" ht="12.75">
      <c r="A36" s="76" t="s">
        <v>239</v>
      </c>
      <c r="B36" s="143">
        <v>1545.18</v>
      </c>
      <c r="C36" s="143">
        <v>305.72</v>
      </c>
      <c r="D36" s="143">
        <v>410.69</v>
      </c>
      <c r="E36" s="143">
        <v>0</v>
      </c>
      <c r="F36" s="141">
        <f t="shared" si="1"/>
        <v>1440.21</v>
      </c>
    </row>
    <row r="37" spans="1:6" ht="12.75">
      <c r="A37" s="55" t="s">
        <v>249</v>
      </c>
      <c r="B37" s="143"/>
      <c r="C37" s="143"/>
      <c r="D37" s="143"/>
      <c r="E37" s="143"/>
      <c r="F37" s="141"/>
    </row>
    <row r="38" spans="1:6" ht="12.75">
      <c r="A38" s="76" t="s">
        <v>245</v>
      </c>
      <c r="B38" s="143">
        <v>3957.92</v>
      </c>
      <c r="C38" s="143">
        <v>46.84</v>
      </c>
      <c r="D38" s="143">
        <v>170.81</v>
      </c>
      <c r="E38" s="143">
        <v>0</v>
      </c>
      <c r="F38" s="141">
        <f>SUM(B38+C38-D38+E38)</f>
        <v>3833.9500000000003</v>
      </c>
    </row>
    <row r="39" spans="1:6" ht="12.75">
      <c r="A39" s="76" t="s">
        <v>246</v>
      </c>
      <c r="B39" s="143">
        <v>1589.09</v>
      </c>
      <c r="C39" s="143">
        <v>18.79</v>
      </c>
      <c r="D39" s="143">
        <v>70</v>
      </c>
      <c r="E39" s="143">
        <v>0</v>
      </c>
      <c r="F39" s="141">
        <f>SUM(B39+C39-D39+E39)</f>
        <v>1537.8799999999999</v>
      </c>
    </row>
    <row r="40" spans="1:6" ht="12.75">
      <c r="A40" s="76" t="s">
        <v>247</v>
      </c>
      <c r="B40" s="143">
        <v>718.4</v>
      </c>
      <c r="C40" s="143">
        <f>11.92+240.81</f>
        <v>252.73</v>
      </c>
      <c r="D40" s="143">
        <v>0</v>
      </c>
      <c r="E40" s="143">
        <v>0</v>
      </c>
      <c r="F40" s="141">
        <f>SUM(B40+C40-D40+E40)</f>
        <v>971.13</v>
      </c>
    </row>
    <row r="41" spans="1:6" ht="12.75">
      <c r="A41" s="76"/>
      <c r="B41" s="143"/>
      <c r="C41" s="143"/>
      <c r="D41" s="143"/>
      <c r="E41" s="143"/>
      <c r="F41" s="141"/>
    </row>
    <row r="42" spans="1:7" ht="12.75">
      <c r="A42" s="149" t="s">
        <v>244</v>
      </c>
      <c r="B42" s="150">
        <f>SUM(B25:B40)</f>
        <v>28673.999999999996</v>
      </c>
      <c r="C42" s="150">
        <f>SUM(C25:C40)</f>
        <v>1971.06</v>
      </c>
      <c r="D42" s="150">
        <f>SUM(D25:D40)</f>
        <v>11176.429999999998</v>
      </c>
      <c r="E42" s="150">
        <f>SUM(E25:E40)</f>
        <v>-690.5400000000001</v>
      </c>
      <c r="F42" s="150">
        <f>SUM(F25:F40)</f>
        <v>18778.090000000004</v>
      </c>
      <c r="G42" s="2"/>
    </row>
    <row r="43" spans="1:6" ht="12.75">
      <c r="A43" s="76"/>
      <c r="B43" s="143"/>
      <c r="C43" s="143"/>
      <c r="D43" s="143"/>
      <c r="E43" s="143"/>
      <c r="F43" s="143"/>
    </row>
    <row r="44" spans="1:6" ht="26.25">
      <c r="A44" s="151" t="s">
        <v>300</v>
      </c>
      <c r="B44" s="152">
        <f>B42+B21</f>
        <v>291257.94999999995</v>
      </c>
      <c r="C44" s="152">
        <f>C42+C21</f>
        <v>1971.06</v>
      </c>
      <c r="D44" s="152">
        <f>D42+D21</f>
        <v>11176.429999999998</v>
      </c>
      <c r="E44" s="152">
        <f>E42+E21</f>
        <v>709.9999999999999</v>
      </c>
      <c r="F44" s="152">
        <f>F42+F21</f>
        <v>282762.57999999996</v>
      </c>
    </row>
    <row r="45" spans="1:6" ht="12.75">
      <c r="A45" s="76"/>
      <c r="B45" s="143"/>
      <c r="C45" s="143"/>
      <c r="D45" s="143"/>
      <c r="E45" s="143"/>
      <c r="F45" s="143"/>
    </row>
    <row r="46" spans="1:6" ht="12.75">
      <c r="A46" s="124" t="s">
        <v>301</v>
      </c>
      <c r="B46" s="148"/>
      <c r="C46" s="148"/>
      <c r="D46" s="148"/>
      <c r="E46" s="148"/>
      <c r="F46" s="148"/>
    </row>
    <row r="47" spans="1:6" ht="12.75">
      <c r="A47" s="124" t="s">
        <v>248</v>
      </c>
      <c r="B47" s="148"/>
      <c r="C47" s="148"/>
      <c r="D47" s="148"/>
      <c r="E47" s="148"/>
      <c r="F47" s="148"/>
    </row>
    <row r="48" spans="1:6" ht="12.75">
      <c r="A48" s="76"/>
      <c r="B48" s="143"/>
      <c r="C48" s="143"/>
      <c r="D48" s="143"/>
      <c r="E48" s="143"/>
      <c r="F48" s="143"/>
    </row>
    <row r="49" spans="1:6" ht="12.75">
      <c r="A49" s="76" t="s">
        <v>240</v>
      </c>
      <c r="B49" s="143">
        <v>29439.82</v>
      </c>
      <c r="C49" s="143">
        <v>-11.84</v>
      </c>
      <c r="D49" s="143">
        <v>0</v>
      </c>
      <c r="E49" s="143">
        <v>0</v>
      </c>
      <c r="F49" s="141">
        <f>SUM(B49+C49-D49)</f>
        <v>29427.98</v>
      </c>
    </row>
    <row r="50" spans="1:6" ht="12.75">
      <c r="A50" s="76" t="s">
        <v>241</v>
      </c>
      <c r="B50" s="143">
        <v>14719.95</v>
      </c>
      <c r="C50" s="153">
        <v>-5.92</v>
      </c>
      <c r="D50" s="143">
        <v>0</v>
      </c>
      <c r="E50" s="143">
        <v>0</v>
      </c>
      <c r="F50" s="141">
        <f>SUM(B50+C50-D50)</f>
        <v>14714.03</v>
      </c>
    </row>
    <row r="51" spans="1:6" ht="12.75">
      <c r="A51" s="76"/>
      <c r="B51" s="143"/>
      <c r="C51" s="143"/>
      <c r="D51" s="143"/>
      <c r="E51" s="143"/>
      <c r="F51" s="143"/>
    </row>
    <row r="52" spans="1:7" ht="12.75">
      <c r="A52" s="149" t="s">
        <v>302</v>
      </c>
      <c r="B52" s="150">
        <f>SUM(B49:B51)</f>
        <v>44159.770000000004</v>
      </c>
      <c r="C52" s="150">
        <f>SUM(C49:C51)</f>
        <v>-17.759999999999998</v>
      </c>
      <c r="D52" s="150">
        <f>SUM(D49:D51)</f>
        <v>0</v>
      </c>
      <c r="E52" s="150">
        <f>SUM(E49:E51)</f>
        <v>0</v>
      </c>
      <c r="F52" s="150">
        <f>SUM(F49:F51)</f>
        <v>44142.01</v>
      </c>
      <c r="G52" s="2"/>
    </row>
    <row r="53" spans="1:6" ht="12.75">
      <c r="A53" s="14"/>
      <c r="B53" s="29"/>
      <c r="C53" s="29"/>
      <c r="D53" s="29"/>
      <c r="E53" s="29"/>
      <c r="F53" s="29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29"/>
    </row>
    <row r="56" spans="1:6" ht="12.75">
      <c r="A56" s="14"/>
      <c r="B56" s="14"/>
      <c r="C56" s="14"/>
      <c r="D56" s="14"/>
      <c r="E56" s="14"/>
      <c r="F56" s="29"/>
    </row>
    <row r="57" ht="12.75">
      <c r="F57" s="8"/>
    </row>
    <row r="58" ht="12.75">
      <c r="F58" s="8"/>
    </row>
    <row r="59" ht="12.75">
      <c r="F59" s="2"/>
    </row>
    <row r="60" ht="12.75">
      <c r="F60" s="2"/>
    </row>
    <row r="62" ht="12.75">
      <c r="F62" s="5"/>
    </row>
    <row r="64" ht="12.75">
      <c r="F64" s="5"/>
    </row>
    <row r="66" ht="12.75">
      <c r="F66" s="5"/>
    </row>
  </sheetData>
  <printOptions horizontalCentered="1"/>
  <pageMargins left="1.8" right="2.2" top="1.8" bottom="1.7" header="0.5" footer="1.8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0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2.140625" style="0" customWidth="1"/>
    <col min="3" max="3" width="11.00390625" style="0" customWidth="1"/>
    <col min="4" max="4" width="11.28125" style="0" customWidth="1"/>
    <col min="5" max="5" width="12.140625" style="0" customWidth="1"/>
    <col min="6" max="6" width="14.140625" style="0" customWidth="1"/>
    <col min="8" max="8" width="11.28125" style="0" bestFit="1" customWidth="1"/>
  </cols>
  <sheetData>
    <row r="1" spans="1:6" ht="12.75">
      <c r="A1" s="11" t="s">
        <v>424</v>
      </c>
      <c r="B1" s="12"/>
      <c r="C1" s="12"/>
      <c r="D1" s="12"/>
      <c r="E1" s="12"/>
      <c r="F1" s="12"/>
    </row>
    <row r="2" spans="1:6" ht="9" customHeight="1">
      <c r="A2" s="14"/>
      <c r="B2" s="14"/>
      <c r="C2" s="14"/>
      <c r="D2" s="14"/>
      <c r="E2" s="14"/>
      <c r="F2" s="14"/>
    </row>
    <row r="3" spans="1:6" ht="12.75">
      <c r="A3" s="105" t="s">
        <v>426</v>
      </c>
      <c r="B3" s="103"/>
      <c r="C3" s="103"/>
      <c r="D3" s="103"/>
      <c r="E3" s="103"/>
      <c r="F3" s="103"/>
    </row>
    <row r="4" spans="1:6" ht="12.75">
      <c r="A4" s="20" t="s">
        <v>49</v>
      </c>
      <c r="B4" s="26">
        <v>38534</v>
      </c>
      <c r="C4" s="20" t="s">
        <v>37</v>
      </c>
      <c r="D4" s="20" t="s">
        <v>356</v>
      </c>
      <c r="E4" s="20" t="s">
        <v>284</v>
      </c>
      <c r="F4" s="26">
        <v>38898</v>
      </c>
    </row>
    <row r="5" spans="1:6" ht="12.75">
      <c r="A5" s="11"/>
      <c r="B5" s="20" t="s">
        <v>38</v>
      </c>
      <c r="C5" s="20"/>
      <c r="D5" s="20" t="s">
        <v>357</v>
      </c>
      <c r="E5" s="20" t="s">
        <v>285</v>
      </c>
      <c r="F5" s="20" t="s">
        <v>38</v>
      </c>
    </row>
    <row r="6" spans="1:6" ht="9" customHeight="1">
      <c r="A6" s="14"/>
      <c r="B6" s="14"/>
      <c r="C6" s="14"/>
      <c r="D6" s="14"/>
      <c r="E6" s="14"/>
      <c r="F6" s="14"/>
    </row>
    <row r="7" spans="1:6" ht="12.75">
      <c r="A7" s="14" t="s">
        <v>50</v>
      </c>
      <c r="B7" s="21">
        <v>703.56</v>
      </c>
      <c r="C7" s="28"/>
      <c r="D7" s="29">
        <v>120.83</v>
      </c>
      <c r="E7" s="28"/>
      <c r="F7" s="21">
        <f aca="true" t="shared" si="0" ref="F7:F17">SUM(B7+C7-E7+D7)</f>
        <v>824.39</v>
      </c>
    </row>
    <row r="8" spans="1:6" ht="12.75">
      <c r="A8" s="14" t="s">
        <v>51</v>
      </c>
      <c r="B8" s="21">
        <v>242.97</v>
      </c>
      <c r="C8" s="28"/>
      <c r="D8" s="28">
        <v>48.96</v>
      </c>
      <c r="E8" s="28"/>
      <c r="F8" s="21">
        <f t="shared" si="0"/>
        <v>291.93</v>
      </c>
    </row>
    <row r="9" spans="1:6" ht="12.75">
      <c r="A9" s="14" t="s">
        <v>287</v>
      </c>
      <c r="B9" s="21">
        <v>281.13999999999794</v>
      </c>
      <c r="C9" s="28"/>
      <c r="D9" s="28">
        <v>800.75</v>
      </c>
      <c r="E9" s="28"/>
      <c r="F9" s="21">
        <f t="shared" si="0"/>
        <v>1081.889999999998</v>
      </c>
    </row>
    <row r="10" spans="1:6" ht="12.75">
      <c r="A10" s="14" t="s">
        <v>52</v>
      </c>
      <c r="B10" s="21">
        <v>76650.47</v>
      </c>
      <c r="C10" s="28"/>
      <c r="D10" s="29">
        <v>2773.25</v>
      </c>
      <c r="E10" s="28"/>
      <c r="F10" s="21">
        <f t="shared" si="0"/>
        <v>79423.72</v>
      </c>
    </row>
    <row r="11" spans="1:8" ht="12.75">
      <c r="A11" s="14" t="s">
        <v>53</v>
      </c>
      <c r="B11" s="21">
        <v>390608.76</v>
      </c>
      <c r="C11" s="28">
        <v>30000</v>
      </c>
      <c r="D11" s="28">
        <v>14054.79</v>
      </c>
      <c r="E11" s="28">
        <v>80500</v>
      </c>
      <c r="F11" s="21">
        <f t="shared" si="0"/>
        <v>354163.55</v>
      </c>
      <c r="H11" s="5"/>
    </row>
    <row r="12" spans="1:6" ht="12.75">
      <c r="A12" s="14" t="s">
        <v>422</v>
      </c>
      <c r="B12" s="21">
        <v>100000</v>
      </c>
      <c r="C12" s="28"/>
      <c r="D12" s="28"/>
      <c r="E12" s="28">
        <v>100000</v>
      </c>
      <c r="F12" s="21">
        <f t="shared" si="0"/>
        <v>0</v>
      </c>
    </row>
    <row r="13" spans="1:6" ht="12.75">
      <c r="A13" s="14" t="s">
        <v>263</v>
      </c>
      <c r="B13" s="21">
        <v>1822.3</v>
      </c>
      <c r="C13" s="28"/>
      <c r="D13" s="28">
        <v>2746.49</v>
      </c>
      <c r="E13" s="28"/>
      <c r="F13" s="21">
        <f t="shared" si="0"/>
        <v>4568.79</v>
      </c>
    </row>
    <row r="14" spans="1:6" ht="12.75">
      <c r="A14" s="14" t="s">
        <v>54</v>
      </c>
      <c r="B14" s="28">
        <v>1576.51</v>
      </c>
      <c r="C14" s="28">
        <v>600</v>
      </c>
      <c r="D14" s="28">
        <v>277.97</v>
      </c>
      <c r="E14" s="28"/>
      <c r="F14" s="21">
        <f t="shared" si="0"/>
        <v>2454.4800000000005</v>
      </c>
    </row>
    <row r="15" spans="1:6" ht="12.75">
      <c r="A15" s="14" t="s">
        <v>358</v>
      </c>
      <c r="B15" s="28"/>
      <c r="C15" s="28">
        <v>31000</v>
      </c>
      <c r="D15" s="28"/>
      <c r="E15" s="28">
        <v>31000</v>
      </c>
      <c r="F15" s="21">
        <f t="shared" si="0"/>
        <v>0</v>
      </c>
    </row>
    <row r="16" spans="1:6" ht="12.75">
      <c r="A16" s="34" t="s">
        <v>286</v>
      </c>
      <c r="B16" s="35">
        <v>15915.03</v>
      </c>
      <c r="C16" s="35"/>
      <c r="D16" s="35">
        <v>577.83</v>
      </c>
      <c r="E16" s="35"/>
      <c r="F16" s="21">
        <f t="shared" si="0"/>
        <v>16492.86</v>
      </c>
    </row>
    <row r="17" spans="1:6" ht="12.75">
      <c r="A17" s="34" t="s">
        <v>359</v>
      </c>
      <c r="B17" s="28">
        <v>85.044</v>
      </c>
      <c r="C17" s="28">
        <f>118.77-85.04</f>
        <v>33.72999999999999</v>
      </c>
      <c r="D17" s="28"/>
      <c r="E17" s="35"/>
      <c r="F17" s="21">
        <f t="shared" si="0"/>
        <v>118.77399999999999</v>
      </c>
    </row>
    <row r="18" spans="1:6" ht="9" customHeight="1">
      <c r="A18" s="14"/>
      <c r="B18" s="28"/>
      <c r="C18" s="28"/>
      <c r="D18" s="28"/>
      <c r="E18" s="28"/>
      <c r="F18" s="28"/>
    </row>
    <row r="19" spans="1:8" ht="15">
      <c r="A19" s="27" t="s">
        <v>244</v>
      </c>
      <c r="B19" s="36">
        <f>SUM(B7:B18)</f>
        <v>587885.7840000001</v>
      </c>
      <c r="C19" s="36">
        <f>SUM(C7:C18)</f>
        <v>61633.73</v>
      </c>
      <c r="D19" s="37">
        <f>SUM(D7:D16)</f>
        <v>21400.870000000003</v>
      </c>
      <c r="E19" s="36">
        <f>SUM(E7:E18)</f>
        <v>211500</v>
      </c>
      <c r="F19" s="36">
        <f>SUM(F7:F18)</f>
        <v>459420.3839999999</v>
      </c>
      <c r="H19" s="8"/>
    </row>
    <row r="20" spans="1:6" ht="8.25" customHeight="1">
      <c r="A20" s="14"/>
      <c r="B20" s="28"/>
      <c r="C20" s="28"/>
      <c r="D20" s="28"/>
      <c r="E20" s="28"/>
      <c r="F20" s="28"/>
    </row>
    <row r="21" spans="1:6" ht="12.75">
      <c r="A21" s="106" t="s">
        <v>425</v>
      </c>
      <c r="B21" s="104"/>
      <c r="C21" s="104"/>
      <c r="D21" s="104"/>
      <c r="E21" s="104"/>
      <c r="F21" s="104"/>
    </row>
    <row r="22" spans="1:8" ht="12.75">
      <c r="A22" s="34" t="s">
        <v>262</v>
      </c>
      <c r="B22" s="35">
        <v>73754.5</v>
      </c>
      <c r="C22" s="35">
        <v>400</v>
      </c>
      <c r="D22" s="35"/>
      <c r="E22" s="35"/>
      <c r="F22" s="21">
        <f>SUM(B22+C22-E22+D22)</f>
        <v>74154.5</v>
      </c>
      <c r="G22" s="2"/>
      <c r="H22" s="5"/>
    </row>
    <row r="23" spans="1:7" ht="12.75">
      <c r="A23" s="14" t="s">
        <v>274</v>
      </c>
      <c r="B23" s="29">
        <v>2636</v>
      </c>
      <c r="C23" s="29"/>
      <c r="D23" s="29"/>
      <c r="E23" s="29"/>
      <c r="F23" s="21">
        <f>SUM(B23+C23-E23+D23)</f>
        <v>2636</v>
      </c>
      <c r="G23" s="2"/>
    </row>
    <row r="24" spans="1:7" ht="12.75">
      <c r="A24" s="14" t="s">
        <v>51</v>
      </c>
      <c r="B24" s="35">
        <v>1000</v>
      </c>
      <c r="C24" s="35"/>
      <c r="D24" s="35"/>
      <c r="E24" s="35"/>
      <c r="F24" s="21">
        <f>SUM(B24+C24-E24+D24)</f>
        <v>1000</v>
      </c>
      <c r="G24" s="2"/>
    </row>
    <row r="25" spans="1:7" ht="12.75">
      <c r="A25" s="14" t="s">
        <v>287</v>
      </c>
      <c r="B25" s="35">
        <v>20000</v>
      </c>
      <c r="C25" s="35"/>
      <c r="D25" s="35"/>
      <c r="E25" s="35"/>
      <c r="F25" s="21">
        <f>SUM(B25+C25-E25+D25)</f>
        <v>20000</v>
      </c>
      <c r="G25" s="2"/>
    </row>
    <row r="26" spans="1:7" ht="12.75">
      <c r="A26" s="34" t="s">
        <v>359</v>
      </c>
      <c r="B26" s="35">
        <v>1000</v>
      </c>
      <c r="C26" s="35"/>
      <c r="D26" s="35"/>
      <c r="E26" s="35"/>
      <c r="F26" s="21">
        <f>SUM(B26+C26-E26+D26)</f>
        <v>1000</v>
      </c>
      <c r="G26" s="2"/>
    </row>
    <row r="27" spans="1:7" ht="9" customHeight="1">
      <c r="A27" s="14"/>
      <c r="B27" s="35"/>
      <c r="C27" s="35"/>
      <c r="D27" s="35"/>
      <c r="E27" s="35"/>
      <c r="F27" s="35"/>
      <c r="G27" s="2"/>
    </row>
    <row r="28" spans="1:8" ht="12.75">
      <c r="A28" s="27" t="s">
        <v>275</v>
      </c>
      <c r="B28" s="38">
        <f>SUM(B22:B27)</f>
        <v>98390.5</v>
      </c>
      <c r="C28" s="38">
        <f>SUM(C22:C27)</f>
        <v>400</v>
      </c>
      <c r="D28" s="38">
        <f>SUM(D22:D27)</f>
        <v>0</v>
      </c>
      <c r="E28" s="39">
        <v>0</v>
      </c>
      <c r="F28" s="38">
        <f>SUM(F22:F27)</f>
        <v>98790.5</v>
      </c>
      <c r="G28" s="2"/>
      <c r="H28" s="8"/>
    </row>
    <row r="29" spans="1:6" ht="9" customHeight="1">
      <c r="A29" s="14"/>
      <c r="B29" s="40"/>
      <c r="C29" s="40"/>
      <c r="D29" s="40"/>
      <c r="E29" s="40"/>
      <c r="F29" s="40"/>
    </row>
    <row r="30" spans="1:6" ht="13.5" thickBot="1">
      <c r="A30" s="41" t="s">
        <v>298</v>
      </c>
      <c r="B30" s="42">
        <f>B19+B28</f>
        <v>686276.2840000001</v>
      </c>
      <c r="C30" s="42">
        <f>C19+C28</f>
        <v>62033.73</v>
      </c>
      <c r="D30" s="42">
        <f>D19+D28</f>
        <v>21400.870000000003</v>
      </c>
      <c r="E30" s="42">
        <f>E19+E28</f>
        <v>211500</v>
      </c>
      <c r="F30" s="42">
        <f>F19+F28</f>
        <v>558210.8839999998</v>
      </c>
    </row>
    <row r="31" spans="1:6" ht="13.5" thickTop="1">
      <c r="A31" s="14"/>
      <c r="B31" s="40"/>
      <c r="C31" s="40"/>
      <c r="D31" s="40"/>
      <c r="E31" s="40"/>
      <c r="F31" s="35"/>
    </row>
    <row r="32" spans="2:6" ht="12.75">
      <c r="B32" s="7"/>
      <c r="C32" s="7"/>
      <c r="D32" s="7"/>
      <c r="E32" s="7"/>
      <c r="F32" s="6"/>
    </row>
    <row r="33" spans="2:6" ht="12.75">
      <c r="B33" s="9"/>
      <c r="C33" s="7"/>
      <c r="D33" s="7"/>
      <c r="E33" s="7"/>
      <c r="F33" s="6"/>
    </row>
    <row r="34" spans="2:6" ht="12.75">
      <c r="B34" s="7"/>
      <c r="C34" s="7"/>
      <c r="D34" s="7"/>
      <c r="E34" s="7"/>
      <c r="F34" s="6"/>
    </row>
    <row r="35" spans="2:6" ht="12.75">
      <c r="B35" s="7"/>
      <c r="C35" s="7"/>
      <c r="D35" s="7"/>
      <c r="E35" s="7"/>
      <c r="F35" s="6"/>
    </row>
    <row r="36" spans="2:6" ht="12.75">
      <c r="B36" s="7"/>
      <c r="C36" s="7"/>
      <c r="D36" s="7"/>
      <c r="E36" s="7"/>
      <c r="F36" s="9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7"/>
      <c r="F38" s="7"/>
    </row>
    <row r="39" spans="2:6" ht="12.75">
      <c r="B39" s="7"/>
      <c r="C39" s="7"/>
      <c r="D39" s="7"/>
      <c r="E39" s="7"/>
      <c r="F39" s="7"/>
    </row>
    <row r="40" spans="2:6" ht="12.75">
      <c r="B40" s="7"/>
      <c r="C40" s="7"/>
      <c r="D40" s="7"/>
      <c r="E40" s="7"/>
      <c r="F40" s="7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7"/>
      <c r="F51" s="7"/>
    </row>
    <row r="52" spans="2:6" ht="12.75">
      <c r="B52" s="7"/>
      <c r="C52" s="7"/>
      <c r="D52" s="7"/>
      <c r="E52" s="7"/>
      <c r="F52" s="7"/>
    </row>
    <row r="53" spans="2:6" ht="12.75">
      <c r="B53" s="7"/>
      <c r="C53" s="7"/>
      <c r="D53" s="7"/>
      <c r="E53" s="7"/>
      <c r="F53" s="7"/>
    </row>
    <row r="54" spans="2:6" ht="12.75">
      <c r="B54" s="7"/>
      <c r="C54" s="7"/>
      <c r="D54" s="7"/>
      <c r="E54" s="7"/>
      <c r="F54" s="7"/>
    </row>
    <row r="55" spans="2:6" ht="12.75">
      <c r="B55" s="7"/>
      <c r="C55" s="7"/>
      <c r="D55" s="7"/>
      <c r="E55" s="7"/>
      <c r="F55" s="7"/>
    </row>
    <row r="56" spans="2:6" ht="12.75">
      <c r="B56" s="7"/>
      <c r="C56" s="7"/>
      <c r="D56" s="7"/>
      <c r="E56" s="7"/>
      <c r="F56" s="7"/>
    </row>
    <row r="57" spans="2:6" ht="12.75">
      <c r="B57" s="7"/>
      <c r="C57" s="7"/>
      <c r="D57" s="7"/>
      <c r="E57" s="7"/>
      <c r="F57" s="7"/>
    </row>
    <row r="58" spans="2:6" ht="12.75">
      <c r="B58" s="7"/>
      <c r="C58" s="7"/>
      <c r="D58" s="7"/>
      <c r="E58" s="7"/>
      <c r="F58" s="7"/>
    </row>
    <row r="59" spans="2:6" ht="12.75"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  <row r="61" spans="2:6" ht="12.75">
      <c r="B61" s="7"/>
      <c r="C61" s="7"/>
      <c r="D61" s="7"/>
      <c r="E61" s="7"/>
      <c r="F61" s="7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7"/>
      <c r="F121" s="7"/>
    </row>
    <row r="122" spans="2:6" ht="12.75">
      <c r="B122" s="7"/>
      <c r="C122" s="7"/>
      <c r="D122" s="7"/>
      <c r="E122" s="7"/>
      <c r="F122" s="7"/>
    </row>
    <row r="123" spans="2:6" ht="12.75">
      <c r="B123" s="7"/>
      <c r="C123" s="7"/>
      <c r="D123" s="7"/>
      <c r="E123" s="7"/>
      <c r="F123" s="7"/>
    </row>
    <row r="124" spans="2:6" ht="12.75">
      <c r="B124" s="7"/>
      <c r="C124" s="7"/>
      <c r="D124" s="7"/>
      <c r="E124" s="7"/>
      <c r="F124" s="7"/>
    </row>
    <row r="125" spans="2:6" ht="12.75">
      <c r="B125" s="7"/>
      <c r="C125" s="7"/>
      <c r="D125" s="7"/>
      <c r="E125" s="7"/>
      <c r="F125" s="7"/>
    </row>
    <row r="126" spans="2:6" ht="12.75">
      <c r="B126" s="7"/>
      <c r="C126" s="7"/>
      <c r="D126" s="7"/>
      <c r="E126" s="7"/>
      <c r="F126" s="7"/>
    </row>
    <row r="127" spans="2:6" ht="12.75">
      <c r="B127" s="7"/>
      <c r="C127" s="7"/>
      <c r="D127" s="7"/>
      <c r="E127" s="7"/>
      <c r="F127" s="7"/>
    </row>
    <row r="128" spans="2:6" ht="12.75">
      <c r="B128" s="7"/>
      <c r="C128" s="7"/>
      <c r="D128" s="7"/>
      <c r="E128" s="7"/>
      <c r="F128" s="7"/>
    </row>
    <row r="129" spans="2:6" ht="12.75"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2:6" ht="12.75">
      <c r="B133" s="7"/>
      <c r="C133" s="7"/>
      <c r="D133" s="7"/>
      <c r="E133" s="7"/>
      <c r="F133" s="7"/>
    </row>
    <row r="134" spans="2:6" ht="12.75">
      <c r="B134" s="7"/>
      <c r="C134" s="7"/>
      <c r="D134" s="7"/>
      <c r="E134" s="7"/>
      <c r="F134" s="7"/>
    </row>
    <row r="135" spans="2:6" ht="12.75">
      <c r="B135" s="7"/>
      <c r="C135" s="7"/>
      <c r="D135" s="7"/>
      <c r="E135" s="7"/>
      <c r="F135" s="7"/>
    </row>
    <row r="136" spans="2:6" ht="12.75">
      <c r="B136" s="7"/>
      <c r="C136" s="7"/>
      <c r="D136" s="7"/>
      <c r="E136" s="7"/>
      <c r="F136" s="7"/>
    </row>
    <row r="137" spans="2:6" ht="12.75">
      <c r="B137" s="7"/>
      <c r="C137" s="7"/>
      <c r="D137" s="7"/>
      <c r="E137" s="7"/>
      <c r="F137" s="7"/>
    </row>
    <row r="138" spans="2:6" ht="12.75">
      <c r="B138" s="7"/>
      <c r="C138" s="7"/>
      <c r="D138" s="7"/>
      <c r="E138" s="7"/>
      <c r="F138" s="7"/>
    </row>
    <row r="139" spans="2:6" ht="12.75">
      <c r="B139" s="7"/>
      <c r="C139" s="7"/>
      <c r="D139" s="7"/>
      <c r="E139" s="7"/>
      <c r="F139" s="7"/>
    </row>
    <row r="140" spans="2:6" ht="12.75">
      <c r="B140" s="7"/>
      <c r="C140" s="7"/>
      <c r="D140" s="7"/>
      <c r="E140" s="7"/>
      <c r="F140" s="7"/>
    </row>
    <row r="141" spans="2:6" ht="12.75">
      <c r="B141" s="7"/>
      <c r="C141" s="7"/>
      <c r="D141" s="7"/>
      <c r="E141" s="7"/>
      <c r="F141" s="7"/>
    </row>
    <row r="142" spans="2:6" ht="12.75">
      <c r="B142" s="7"/>
      <c r="C142" s="7"/>
      <c r="D142" s="7"/>
      <c r="E142" s="7"/>
      <c r="F142" s="7"/>
    </row>
    <row r="143" spans="2:6" ht="12.75">
      <c r="B143" s="7"/>
      <c r="C143" s="7"/>
      <c r="D143" s="7"/>
      <c r="E143" s="7"/>
      <c r="F143" s="7"/>
    </row>
    <row r="144" spans="2:6" ht="12.75">
      <c r="B144" s="7"/>
      <c r="C144" s="7"/>
      <c r="D144" s="7"/>
      <c r="E144" s="7"/>
      <c r="F144" s="7"/>
    </row>
    <row r="145" spans="2:6" ht="12.75">
      <c r="B145" s="7"/>
      <c r="C145" s="7"/>
      <c r="D145" s="7"/>
      <c r="E145" s="7"/>
      <c r="F145" s="7"/>
    </row>
    <row r="146" spans="2:6" ht="12.75">
      <c r="B146" s="7"/>
      <c r="C146" s="7"/>
      <c r="D146" s="7"/>
      <c r="E146" s="7"/>
      <c r="F146" s="7"/>
    </row>
    <row r="147" spans="2:6" ht="12.75">
      <c r="B147" s="7"/>
      <c r="C147" s="7"/>
      <c r="D147" s="7"/>
      <c r="E147" s="7"/>
      <c r="F147" s="7"/>
    </row>
    <row r="148" spans="2:6" ht="12.75">
      <c r="B148" s="7"/>
      <c r="C148" s="7"/>
      <c r="D148" s="7"/>
      <c r="E148" s="7"/>
      <c r="F148" s="7"/>
    </row>
    <row r="149" spans="2:6" ht="12.75">
      <c r="B149" s="7"/>
      <c r="C149" s="7"/>
      <c r="D149" s="7"/>
      <c r="E149" s="7"/>
      <c r="F149" s="7"/>
    </row>
    <row r="150" spans="2:6" ht="12.75">
      <c r="B150" s="7"/>
      <c r="C150" s="7"/>
      <c r="D150" s="7"/>
      <c r="E150" s="7"/>
      <c r="F150" s="7"/>
    </row>
    <row r="151" spans="2:6" ht="12.75">
      <c r="B151" s="7"/>
      <c r="C151" s="7"/>
      <c r="D151" s="7"/>
      <c r="E151" s="7"/>
      <c r="F151" s="7"/>
    </row>
    <row r="152" spans="2:6" ht="12.75">
      <c r="B152" s="7"/>
      <c r="C152" s="7"/>
      <c r="D152" s="7"/>
      <c r="E152" s="7"/>
      <c r="F152" s="7"/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/>
      <c r="C155" s="7"/>
      <c r="D155" s="7"/>
      <c r="E155" s="7"/>
      <c r="F155" s="7"/>
    </row>
    <row r="156" spans="2:6" ht="12.75">
      <c r="B156" s="7"/>
      <c r="C156" s="7"/>
      <c r="D156" s="7"/>
      <c r="E156" s="7"/>
      <c r="F156" s="7"/>
    </row>
    <row r="157" spans="2:6" ht="12.75">
      <c r="B157" s="7"/>
      <c r="C157" s="7"/>
      <c r="D157" s="7"/>
      <c r="E157" s="7"/>
      <c r="F157" s="7"/>
    </row>
    <row r="158" spans="2:6" ht="12.75">
      <c r="B158" s="7"/>
      <c r="C158" s="7"/>
      <c r="D158" s="7"/>
      <c r="E158" s="7"/>
      <c r="F158" s="7"/>
    </row>
    <row r="159" spans="2:6" ht="12.75">
      <c r="B159" s="7"/>
      <c r="C159" s="7"/>
      <c r="D159" s="7"/>
      <c r="E159" s="7"/>
      <c r="F159" s="7"/>
    </row>
    <row r="160" spans="2:6" ht="12.75">
      <c r="B160" s="7"/>
      <c r="C160" s="7"/>
      <c r="D160" s="7"/>
      <c r="E160" s="7"/>
      <c r="F160" s="7"/>
    </row>
    <row r="161" spans="2:6" ht="12.75">
      <c r="B161" s="7"/>
      <c r="C161" s="7"/>
      <c r="D161" s="7"/>
      <c r="E161" s="7"/>
      <c r="F161" s="7"/>
    </row>
    <row r="162" spans="2:6" ht="12.75">
      <c r="B162" s="7"/>
      <c r="C162" s="7"/>
      <c r="D162" s="7"/>
      <c r="E162" s="7"/>
      <c r="F162" s="7"/>
    </row>
    <row r="163" spans="2:6" ht="12.75">
      <c r="B163" s="7"/>
      <c r="C163" s="7"/>
      <c r="D163" s="7"/>
      <c r="E163" s="7"/>
      <c r="F163" s="7"/>
    </row>
    <row r="164" spans="2:6" ht="12.75">
      <c r="B164" s="7"/>
      <c r="C164" s="7"/>
      <c r="D164" s="7"/>
      <c r="E164" s="7"/>
      <c r="F164" s="7"/>
    </row>
    <row r="165" spans="2:6" ht="12.75">
      <c r="B165" s="7"/>
      <c r="C165" s="7"/>
      <c r="D165" s="7"/>
      <c r="E165" s="7"/>
      <c r="F165" s="7"/>
    </row>
    <row r="166" spans="2:6" ht="12.75">
      <c r="B166" s="7"/>
      <c r="C166" s="7"/>
      <c r="D166" s="7"/>
      <c r="E166" s="7"/>
      <c r="F166" s="7"/>
    </row>
    <row r="167" spans="2:6" ht="12.75">
      <c r="B167" s="7"/>
      <c r="C167" s="7"/>
      <c r="D167" s="7"/>
      <c r="E167" s="7"/>
      <c r="F167" s="7"/>
    </row>
    <row r="168" spans="2:6" ht="12.75">
      <c r="B168" s="7"/>
      <c r="C168" s="7"/>
      <c r="D168" s="7"/>
      <c r="E168" s="7"/>
      <c r="F168" s="7"/>
    </row>
    <row r="169" spans="2:6" ht="12.75">
      <c r="B169" s="7"/>
      <c r="C169" s="7"/>
      <c r="D169" s="7"/>
      <c r="E169" s="7"/>
      <c r="F169" s="7"/>
    </row>
    <row r="170" spans="2:6" ht="12.75">
      <c r="B170" s="7"/>
      <c r="C170" s="7"/>
      <c r="D170" s="7"/>
      <c r="E170" s="7"/>
      <c r="F170" s="7"/>
    </row>
    <row r="171" spans="2:6" ht="12.75">
      <c r="B171" s="7"/>
      <c r="C171" s="7"/>
      <c r="D171" s="7"/>
      <c r="E171" s="7"/>
      <c r="F171" s="7"/>
    </row>
    <row r="172" spans="2:6" ht="12.75">
      <c r="B172" s="7"/>
      <c r="C172" s="7"/>
      <c r="D172" s="7"/>
      <c r="E172" s="7"/>
      <c r="F172" s="7"/>
    </row>
    <row r="173" spans="2:6" ht="12.75">
      <c r="B173" s="7"/>
      <c r="C173" s="7"/>
      <c r="D173" s="7"/>
      <c r="E173" s="7"/>
      <c r="F173" s="7"/>
    </row>
    <row r="174" spans="2:6" ht="12.75">
      <c r="B174" s="7"/>
      <c r="C174" s="7"/>
      <c r="D174" s="7"/>
      <c r="E174" s="7"/>
      <c r="F174" s="7"/>
    </row>
    <row r="175" spans="2:6" ht="12.75">
      <c r="B175" s="7"/>
      <c r="C175" s="7"/>
      <c r="D175" s="7"/>
      <c r="E175" s="7"/>
      <c r="F175" s="7"/>
    </row>
    <row r="176" spans="2:6" ht="12.75">
      <c r="B176" s="7"/>
      <c r="C176" s="7"/>
      <c r="D176" s="7"/>
      <c r="E176" s="7"/>
      <c r="F176" s="7"/>
    </row>
    <row r="177" spans="2:6" ht="12.75">
      <c r="B177" s="7"/>
      <c r="C177" s="7"/>
      <c r="D177" s="7"/>
      <c r="E177" s="7"/>
      <c r="F177" s="7"/>
    </row>
    <row r="178" spans="2:6" ht="12.75">
      <c r="B178" s="7"/>
      <c r="C178" s="7"/>
      <c r="D178" s="7"/>
      <c r="E178" s="7"/>
      <c r="F178" s="7"/>
    </row>
    <row r="179" spans="2:6" ht="12.75">
      <c r="B179" s="7"/>
      <c r="C179" s="7"/>
      <c r="D179" s="7"/>
      <c r="E179" s="7"/>
      <c r="F179" s="7"/>
    </row>
    <row r="180" spans="2:6" ht="12.75">
      <c r="B180" s="7"/>
      <c r="C180" s="7"/>
      <c r="D180" s="7"/>
      <c r="E180" s="7"/>
      <c r="F180" s="7"/>
    </row>
    <row r="181" spans="2:6" ht="12.75">
      <c r="B181" s="7"/>
      <c r="C181" s="7"/>
      <c r="D181" s="7"/>
      <c r="E181" s="7"/>
      <c r="F181" s="7"/>
    </row>
    <row r="182" spans="2:6" ht="12.75">
      <c r="B182" s="7"/>
      <c r="C182" s="7"/>
      <c r="D182" s="7"/>
      <c r="E182" s="7"/>
      <c r="F182" s="7"/>
    </row>
    <row r="183" spans="2:6" ht="12.75">
      <c r="B183" s="7"/>
      <c r="C183" s="7"/>
      <c r="D183" s="7"/>
      <c r="E183" s="7"/>
      <c r="F183" s="7"/>
    </row>
    <row r="184" spans="2:6" ht="12.75">
      <c r="B184" s="7"/>
      <c r="C184" s="7"/>
      <c r="D184" s="7"/>
      <c r="E184" s="7"/>
      <c r="F184" s="7"/>
    </row>
    <row r="185" spans="2:6" ht="12.75">
      <c r="B185" s="7"/>
      <c r="C185" s="7"/>
      <c r="D185" s="7"/>
      <c r="E185" s="7"/>
      <c r="F185" s="7"/>
    </row>
    <row r="186" spans="2:6" ht="12.75">
      <c r="B186" s="7"/>
      <c r="C186" s="7"/>
      <c r="D186" s="7"/>
      <c r="E186" s="7"/>
      <c r="F186" s="7"/>
    </row>
    <row r="187" spans="2:6" ht="12.75">
      <c r="B187" s="7"/>
      <c r="C187" s="7"/>
      <c r="D187" s="7"/>
      <c r="E187" s="7"/>
      <c r="F187" s="7"/>
    </row>
    <row r="188" spans="2:6" ht="12.75">
      <c r="B188" s="7"/>
      <c r="C188" s="7"/>
      <c r="D188" s="7"/>
      <c r="E188" s="7"/>
      <c r="F188" s="7"/>
    </row>
    <row r="189" spans="2:6" ht="12.75">
      <c r="B189" s="7"/>
      <c r="C189" s="7"/>
      <c r="D189" s="7"/>
      <c r="E189" s="7"/>
      <c r="F189" s="7"/>
    </row>
    <row r="190" spans="2:6" ht="12.75">
      <c r="B190" s="7"/>
      <c r="C190" s="7"/>
      <c r="D190" s="7"/>
      <c r="E190" s="7"/>
      <c r="F190" s="7"/>
    </row>
    <row r="191" spans="2:6" ht="12.75">
      <c r="B191" s="7"/>
      <c r="C191" s="7"/>
      <c r="D191" s="7"/>
      <c r="E191" s="7"/>
      <c r="F191" s="7"/>
    </row>
    <row r="192" spans="2:6" ht="12.75">
      <c r="B192" s="7"/>
      <c r="C192" s="7"/>
      <c r="D192" s="7"/>
      <c r="E192" s="7"/>
      <c r="F192" s="7"/>
    </row>
    <row r="193" spans="2:6" ht="12.75">
      <c r="B193" s="7"/>
      <c r="C193" s="7"/>
      <c r="D193" s="7"/>
      <c r="E193" s="7"/>
      <c r="F193" s="7"/>
    </row>
    <row r="194" spans="2:6" ht="12.75">
      <c r="B194" s="7"/>
      <c r="C194" s="7"/>
      <c r="D194" s="7"/>
      <c r="E194" s="7"/>
      <c r="F194" s="7"/>
    </row>
    <row r="195" spans="2:6" ht="12.75">
      <c r="B195" s="7"/>
      <c r="C195" s="7"/>
      <c r="D195" s="7"/>
      <c r="E195" s="7"/>
      <c r="F195" s="7"/>
    </row>
    <row r="196" spans="2:6" ht="12.75">
      <c r="B196" s="7"/>
      <c r="C196" s="7"/>
      <c r="D196" s="7"/>
      <c r="E196" s="7"/>
      <c r="F196" s="7"/>
    </row>
    <row r="197" spans="2:6" ht="12.75">
      <c r="B197" s="7"/>
      <c r="C197" s="7"/>
      <c r="D197" s="7"/>
      <c r="E197" s="7"/>
      <c r="F197" s="7"/>
    </row>
    <row r="198" spans="2:6" ht="12.75">
      <c r="B198" s="7"/>
      <c r="C198" s="7"/>
      <c r="D198" s="7"/>
      <c r="E198" s="7"/>
      <c r="F198" s="7"/>
    </row>
    <row r="199" spans="2:6" ht="12.75">
      <c r="B199" s="7"/>
      <c r="C199" s="7"/>
      <c r="D199" s="7"/>
      <c r="E199" s="7"/>
      <c r="F199" s="7"/>
    </row>
    <row r="200" spans="2:6" ht="12.75">
      <c r="B200" s="7"/>
      <c r="C200" s="7"/>
      <c r="D200" s="7"/>
      <c r="E200" s="7"/>
      <c r="F200" s="7"/>
    </row>
    <row r="201" spans="2:6" ht="12.75">
      <c r="B201" s="7"/>
      <c r="C201" s="7"/>
      <c r="D201" s="7"/>
      <c r="E201" s="7"/>
      <c r="F201" s="7"/>
    </row>
    <row r="202" spans="2:6" ht="12.75">
      <c r="B202" s="7"/>
      <c r="C202" s="7"/>
      <c r="D202" s="7"/>
      <c r="E202" s="7"/>
      <c r="F202" s="7"/>
    </row>
    <row r="203" spans="2:6" ht="12.75">
      <c r="B203" s="7"/>
      <c r="C203" s="7"/>
      <c r="D203" s="7"/>
      <c r="E203" s="7"/>
      <c r="F203" s="7"/>
    </row>
    <row r="204" spans="2:6" ht="12.75">
      <c r="B204" s="7"/>
      <c r="C204" s="7"/>
      <c r="D204" s="7"/>
      <c r="E204" s="7"/>
      <c r="F204" s="7"/>
    </row>
    <row r="205" spans="2:6" ht="12.75">
      <c r="B205" s="7"/>
      <c r="C205" s="7"/>
      <c r="D205" s="7"/>
      <c r="E205" s="7"/>
      <c r="F205" s="7"/>
    </row>
    <row r="206" spans="2:6" ht="12.75">
      <c r="B206" s="7"/>
      <c r="C206" s="7"/>
      <c r="D206" s="7"/>
      <c r="E206" s="7"/>
      <c r="F206" s="7"/>
    </row>
    <row r="207" spans="2:6" ht="12.75">
      <c r="B207" s="7"/>
      <c r="C207" s="7"/>
      <c r="D207" s="7"/>
      <c r="E207" s="7"/>
      <c r="F207" s="7"/>
    </row>
    <row r="208" spans="2:6" ht="12.75">
      <c r="B208" s="7"/>
      <c r="C208" s="7"/>
      <c r="D208" s="7"/>
      <c r="E208" s="7"/>
      <c r="F208" s="7"/>
    </row>
    <row r="209" spans="2:6" ht="12.75">
      <c r="B209" s="7"/>
      <c r="C209" s="7"/>
      <c r="D209" s="7"/>
      <c r="E209" s="7"/>
      <c r="F209" s="7"/>
    </row>
    <row r="210" spans="2:6" ht="12.75">
      <c r="B210" s="7"/>
      <c r="C210" s="7"/>
      <c r="D210" s="7"/>
      <c r="E210" s="7"/>
      <c r="F210" s="7"/>
    </row>
    <row r="211" spans="2:6" ht="12.75">
      <c r="B211" s="7"/>
      <c r="C211" s="7"/>
      <c r="D211" s="7"/>
      <c r="E211" s="7"/>
      <c r="F211" s="7"/>
    </row>
    <row r="212" spans="2:6" ht="12.75">
      <c r="B212" s="7"/>
      <c r="C212" s="7"/>
      <c r="D212" s="7"/>
      <c r="E212" s="7"/>
      <c r="F212" s="7"/>
    </row>
    <row r="213" spans="2:6" ht="12.75">
      <c r="B213" s="7"/>
      <c r="C213" s="7"/>
      <c r="D213" s="7"/>
      <c r="E213" s="7"/>
      <c r="F213" s="7"/>
    </row>
    <row r="214" spans="2:6" ht="12.75">
      <c r="B214" s="7"/>
      <c r="C214" s="7"/>
      <c r="D214" s="7"/>
      <c r="E214" s="7"/>
      <c r="F214" s="7"/>
    </row>
    <row r="215" spans="2:6" ht="12.75">
      <c r="B215" s="7"/>
      <c r="C215" s="7"/>
      <c r="D215" s="7"/>
      <c r="E215" s="7"/>
      <c r="F215" s="7"/>
    </row>
    <row r="216" spans="2:6" ht="12.75">
      <c r="B216" s="7"/>
      <c r="C216" s="7"/>
      <c r="D216" s="7"/>
      <c r="E216" s="7"/>
      <c r="F216" s="7"/>
    </row>
    <row r="217" spans="2:6" ht="12.75">
      <c r="B217" s="7"/>
      <c r="C217" s="7"/>
      <c r="D217" s="7"/>
      <c r="E217" s="7"/>
      <c r="F217" s="7"/>
    </row>
    <row r="218" spans="2:6" ht="12.75">
      <c r="B218" s="7"/>
      <c r="C218" s="7"/>
      <c r="D218" s="7"/>
      <c r="E218" s="7"/>
      <c r="F218" s="7"/>
    </row>
    <row r="219" spans="2:6" ht="12.75">
      <c r="B219" s="7"/>
      <c r="C219" s="7"/>
      <c r="D219" s="7"/>
      <c r="E219" s="7"/>
      <c r="F219" s="7"/>
    </row>
    <row r="220" spans="2:6" ht="12.75">
      <c r="B220" s="7"/>
      <c r="C220" s="7"/>
      <c r="D220" s="7"/>
      <c r="E220" s="7"/>
      <c r="F220" s="7"/>
    </row>
    <row r="221" spans="2:6" ht="12.75">
      <c r="B221" s="7"/>
      <c r="C221" s="7"/>
      <c r="D221" s="7"/>
      <c r="E221" s="7"/>
      <c r="F221" s="7"/>
    </row>
    <row r="222" spans="2:6" ht="12.75">
      <c r="B222" s="7"/>
      <c r="C222" s="7"/>
      <c r="D222" s="7"/>
      <c r="E222" s="7"/>
      <c r="F222" s="7"/>
    </row>
    <row r="223" spans="2:6" ht="12.75">
      <c r="B223" s="7"/>
      <c r="C223" s="7"/>
      <c r="D223" s="7"/>
      <c r="E223" s="7"/>
      <c r="F223" s="7"/>
    </row>
    <row r="224" spans="2:6" ht="12.75">
      <c r="B224" s="7"/>
      <c r="C224" s="7"/>
      <c r="D224" s="7"/>
      <c r="E224" s="7"/>
      <c r="F224" s="7"/>
    </row>
    <row r="225" spans="2:6" ht="12.75">
      <c r="B225" s="7"/>
      <c r="C225" s="7"/>
      <c r="D225" s="7"/>
      <c r="E225" s="7"/>
      <c r="F225" s="7"/>
    </row>
    <row r="226" spans="2:6" ht="12.75">
      <c r="B226" s="7"/>
      <c r="C226" s="7"/>
      <c r="D226" s="7"/>
      <c r="E226" s="7"/>
      <c r="F226" s="7"/>
    </row>
    <row r="227" spans="2:6" ht="12.75">
      <c r="B227" s="7"/>
      <c r="C227" s="7"/>
      <c r="D227" s="7"/>
      <c r="E227" s="7"/>
      <c r="F227" s="7"/>
    </row>
    <row r="228" spans="2:6" ht="12.75">
      <c r="B228" s="7"/>
      <c r="C228" s="7"/>
      <c r="D228" s="7"/>
      <c r="E228" s="7"/>
      <c r="F228" s="7"/>
    </row>
    <row r="229" spans="2:6" ht="12.75">
      <c r="B229" s="7"/>
      <c r="C229" s="7"/>
      <c r="D229" s="7"/>
      <c r="E229" s="7"/>
      <c r="F229" s="7"/>
    </row>
    <row r="230" spans="2:6" ht="12.75">
      <c r="B230" s="7"/>
      <c r="C230" s="7"/>
      <c r="D230" s="7"/>
      <c r="E230" s="7"/>
      <c r="F230" s="7"/>
    </row>
    <row r="231" spans="2:6" ht="12.75">
      <c r="B231" s="7"/>
      <c r="C231" s="7"/>
      <c r="D231" s="7"/>
      <c r="E231" s="7"/>
      <c r="F231" s="7"/>
    </row>
    <row r="232" spans="2:6" ht="12.75">
      <c r="B232" s="7"/>
      <c r="C232" s="7"/>
      <c r="D232" s="7"/>
      <c r="E232" s="7"/>
      <c r="F232" s="7"/>
    </row>
    <row r="233" spans="2:6" ht="12.75">
      <c r="B233" s="7"/>
      <c r="C233" s="7"/>
      <c r="D233" s="7"/>
      <c r="E233" s="7"/>
      <c r="F233" s="7"/>
    </row>
    <row r="234" spans="2:6" ht="12.75">
      <c r="B234" s="7"/>
      <c r="C234" s="7"/>
      <c r="D234" s="7"/>
      <c r="E234" s="7"/>
      <c r="F234" s="7"/>
    </row>
    <row r="235" spans="2:6" ht="12.75">
      <c r="B235" s="7"/>
      <c r="C235" s="7"/>
      <c r="D235" s="7"/>
      <c r="E235" s="7"/>
      <c r="F235" s="7"/>
    </row>
    <row r="236" spans="2:6" ht="12.75">
      <c r="B236" s="7"/>
      <c r="C236" s="7"/>
      <c r="D236" s="7"/>
      <c r="E236" s="7"/>
      <c r="F236" s="7"/>
    </row>
    <row r="237" spans="2:6" ht="12.75">
      <c r="B237" s="7"/>
      <c r="C237" s="7"/>
      <c r="D237" s="7"/>
      <c r="E237" s="7"/>
      <c r="F237" s="7"/>
    </row>
    <row r="238" spans="2:6" ht="12.75">
      <c r="B238" s="7"/>
      <c r="C238" s="7"/>
      <c r="D238" s="7"/>
      <c r="E238" s="7"/>
      <c r="F238" s="7"/>
    </row>
    <row r="239" spans="2:6" ht="12.75">
      <c r="B239" s="7"/>
      <c r="C239" s="7"/>
      <c r="D239" s="7"/>
      <c r="E239" s="7"/>
      <c r="F239" s="7"/>
    </row>
    <row r="240" spans="2:6" ht="12.75">
      <c r="B240" s="7"/>
      <c r="C240" s="7"/>
      <c r="D240" s="7"/>
      <c r="E240" s="7"/>
      <c r="F240" s="7"/>
    </row>
    <row r="241" spans="2:6" ht="12.75">
      <c r="B241" s="7"/>
      <c r="C241" s="7"/>
      <c r="D241" s="7"/>
      <c r="E241" s="7"/>
      <c r="F241" s="7"/>
    </row>
    <row r="242" spans="2:6" ht="12.75">
      <c r="B242" s="7"/>
      <c r="C242" s="7"/>
      <c r="D242" s="7"/>
      <c r="E242" s="7"/>
      <c r="F242" s="7"/>
    </row>
    <row r="243" spans="2:6" ht="12.75">
      <c r="B243" s="7"/>
      <c r="C243" s="7"/>
      <c r="D243" s="7"/>
      <c r="E243" s="7"/>
      <c r="F243" s="7"/>
    </row>
    <row r="244" spans="2:6" ht="12.75">
      <c r="B244" s="7"/>
      <c r="C244" s="7"/>
      <c r="D244" s="7"/>
      <c r="E244" s="7"/>
      <c r="F244" s="7"/>
    </row>
    <row r="245" spans="2:6" ht="12.75">
      <c r="B245" s="7"/>
      <c r="C245" s="7"/>
      <c r="D245" s="7"/>
      <c r="E245" s="7"/>
      <c r="F245" s="7"/>
    </row>
    <row r="246" spans="2:6" ht="12.75">
      <c r="B246" s="7"/>
      <c r="C246" s="7"/>
      <c r="D246" s="7"/>
      <c r="E246" s="7"/>
      <c r="F246" s="7"/>
    </row>
    <row r="247" spans="2:6" ht="12.75">
      <c r="B247" s="7"/>
      <c r="C247" s="7"/>
      <c r="D247" s="7"/>
      <c r="E247" s="7"/>
      <c r="F247" s="7"/>
    </row>
    <row r="248" spans="2:6" ht="12.75">
      <c r="B248" s="7"/>
      <c r="C248" s="7"/>
      <c r="D248" s="7"/>
      <c r="E248" s="7"/>
      <c r="F248" s="7"/>
    </row>
    <row r="249" spans="2:6" ht="12.75">
      <c r="B249" s="7"/>
      <c r="C249" s="7"/>
      <c r="D249" s="7"/>
      <c r="E249" s="7"/>
      <c r="F249" s="7"/>
    </row>
    <row r="250" spans="2:6" ht="12.75">
      <c r="B250" s="7"/>
      <c r="C250" s="7"/>
      <c r="D250" s="7"/>
      <c r="E250" s="7"/>
      <c r="F250" s="7"/>
    </row>
    <row r="251" spans="2:6" ht="12.75">
      <c r="B251" s="7"/>
      <c r="C251" s="7"/>
      <c r="D251" s="7"/>
      <c r="E251" s="7"/>
      <c r="F251" s="7"/>
    </row>
    <row r="252" spans="2:6" ht="12.75">
      <c r="B252" s="7"/>
      <c r="C252" s="7"/>
      <c r="D252" s="7"/>
      <c r="E252" s="7"/>
      <c r="F252" s="7"/>
    </row>
    <row r="253" spans="2:6" ht="12.75">
      <c r="B253" s="7"/>
      <c r="C253" s="7"/>
      <c r="D253" s="7"/>
      <c r="E253" s="7"/>
      <c r="F253" s="7"/>
    </row>
    <row r="254" spans="2:6" ht="12.75">
      <c r="B254" s="7"/>
      <c r="C254" s="7"/>
      <c r="D254" s="7"/>
      <c r="E254" s="7"/>
      <c r="F254" s="7"/>
    </row>
    <row r="255" spans="2:6" ht="12.75">
      <c r="B255" s="7"/>
      <c r="C255" s="7"/>
      <c r="D255" s="7"/>
      <c r="E255" s="7"/>
      <c r="F255" s="7"/>
    </row>
    <row r="256" spans="2:6" ht="12.75">
      <c r="B256" s="7"/>
      <c r="C256" s="7"/>
      <c r="D256" s="7"/>
      <c r="E256" s="7"/>
      <c r="F256" s="7"/>
    </row>
    <row r="257" spans="2:6" ht="12.75">
      <c r="B257" s="7"/>
      <c r="C257" s="7"/>
      <c r="D257" s="7"/>
      <c r="E257" s="7"/>
      <c r="F257" s="7"/>
    </row>
    <row r="258" spans="2:6" ht="12.75">
      <c r="B258" s="7"/>
      <c r="C258" s="7"/>
      <c r="D258" s="7"/>
      <c r="E258" s="7"/>
      <c r="F258" s="7"/>
    </row>
    <row r="259" spans="2:6" ht="12.75">
      <c r="B259" s="7"/>
      <c r="C259" s="7"/>
      <c r="D259" s="7"/>
      <c r="E259" s="7"/>
      <c r="F259" s="7"/>
    </row>
    <row r="260" spans="2:6" ht="12.75">
      <c r="B260" s="7"/>
      <c r="C260" s="7"/>
      <c r="D260" s="7"/>
      <c r="E260" s="7"/>
      <c r="F260" s="7"/>
    </row>
    <row r="261" spans="2:6" ht="12.75">
      <c r="B261" s="7"/>
      <c r="C261" s="7"/>
      <c r="D261" s="7"/>
      <c r="E261" s="7"/>
      <c r="F261" s="7"/>
    </row>
    <row r="262" spans="2:6" ht="12.75">
      <c r="B262" s="7"/>
      <c r="C262" s="7"/>
      <c r="D262" s="7"/>
      <c r="E262" s="7"/>
      <c r="F262" s="7"/>
    </row>
    <row r="263" spans="2:6" ht="12.75">
      <c r="B263" s="7"/>
      <c r="C263" s="7"/>
      <c r="D263" s="7"/>
      <c r="E263" s="7"/>
      <c r="F263" s="7"/>
    </row>
    <row r="264" spans="2:6" ht="12.75">
      <c r="B264" s="7"/>
      <c r="C264" s="7"/>
      <c r="D264" s="7"/>
      <c r="E264" s="7"/>
      <c r="F264" s="7"/>
    </row>
    <row r="265" spans="2:6" ht="12.75">
      <c r="B265" s="7"/>
      <c r="C265" s="7"/>
      <c r="D265" s="7"/>
      <c r="E265" s="7"/>
      <c r="F265" s="7"/>
    </row>
    <row r="266" spans="2:6" ht="12.75">
      <c r="B266" s="7"/>
      <c r="C266" s="7"/>
      <c r="D266" s="7"/>
      <c r="E266" s="7"/>
      <c r="F266" s="7"/>
    </row>
    <row r="267" spans="2:6" ht="12.75">
      <c r="B267" s="7"/>
      <c r="C267" s="7"/>
      <c r="D267" s="7"/>
      <c r="E267" s="7"/>
      <c r="F267" s="7"/>
    </row>
    <row r="268" spans="2:6" ht="12.75">
      <c r="B268" s="7"/>
      <c r="C268" s="7"/>
      <c r="D268" s="7"/>
      <c r="E268" s="7"/>
      <c r="F268" s="7"/>
    </row>
    <row r="269" spans="2:6" ht="12.75">
      <c r="B269" s="7"/>
      <c r="C269" s="7"/>
      <c r="D269" s="7"/>
      <c r="E269" s="7"/>
      <c r="F269" s="7"/>
    </row>
    <row r="270" spans="2:6" ht="12.75">
      <c r="B270" s="7"/>
      <c r="C270" s="7"/>
      <c r="D270" s="7"/>
      <c r="E270" s="7"/>
      <c r="F270" s="7"/>
    </row>
    <row r="271" spans="2:6" ht="12.75">
      <c r="B271" s="7"/>
      <c r="C271" s="7"/>
      <c r="D271" s="7"/>
      <c r="E271" s="7"/>
      <c r="F271" s="7"/>
    </row>
    <row r="272" spans="2:6" ht="12.75">
      <c r="B272" s="7"/>
      <c r="C272" s="7"/>
      <c r="D272" s="7"/>
      <c r="E272" s="7"/>
      <c r="F272" s="7"/>
    </row>
    <row r="273" spans="2:6" ht="12.75">
      <c r="B273" s="7"/>
      <c r="C273" s="7"/>
      <c r="D273" s="7"/>
      <c r="E273" s="7"/>
      <c r="F273" s="7"/>
    </row>
    <row r="274" spans="2:6" ht="12.75">
      <c r="B274" s="7"/>
      <c r="C274" s="7"/>
      <c r="D274" s="7"/>
      <c r="E274" s="7"/>
      <c r="F274" s="7"/>
    </row>
    <row r="275" spans="2:6" ht="12.75">
      <c r="B275" s="7"/>
      <c r="C275" s="7"/>
      <c r="D275" s="7"/>
      <c r="E275" s="7"/>
      <c r="F275" s="7"/>
    </row>
    <row r="276" spans="2:6" ht="12.75">
      <c r="B276" s="7"/>
      <c r="C276" s="7"/>
      <c r="D276" s="7"/>
      <c r="E276" s="7"/>
      <c r="F276" s="7"/>
    </row>
    <row r="277" spans="2:6" ht="12.75">
      <c r="B277" s="7"/>
      <c r="C277" s="7"/>
      <c r="D277" s="7"/>
      <c r="E277" s="7"/>
      <c r="F277" s="7"/>
    </row>
    <row r="278" spans="2:6" ht="12.75">
      <c r="B278" s="7"/>
      <c r="C278" s="7"/>
      <c r="D278" s="7"/>
      <c r="E278" s="7"/>
      <c r="F278" s="7"/>
    </row>
    <row r="279" spans="2:6" ht="12.75">
      <c r="B279" s="7"/>
      <c r="C279" s="7"/>
      <c r="D279" s="7"/>
      <c r="E279" s="7"/>
      <c r="F279" s="7"/>
    </row>
    <row r="280" spans="2:6" ht="12.75">
      <c r="B280" s="7"/>
      <c r="C280" s="7"/>
      <c r="D280" s="7"/>
      <c r="E280" s="7"/>
      <c r="F280" s="7"/>
    </row>
    <row r="281" spans="2:6" ht="12.75">
      <c r="B281" s="7"/>
      <c r="C281" s="7"/>
      <c r="D281" s="7"/>
      <c r="E281" s="7"/>
      <c r="F281" s="7"/>
    </row>
    <row r="282" spans="2:6" ht="12.75">
      <c r="B282" s="7"/>
      <c r="C282" s="7"/>
      <c r="D282" s="7"/>
      <c r="E282" s="7"/>
      <c r="F282" s="7"/>
    </row>
    <row r="283" spans="2:6" ht="12.75">
      <c r="B283" s="7"/>
      <c r="C283" s="7"/>
      <c r="D283" s="7"/>
      <c r="E283" s="7"/>
      <c r="F283" s="7"/>
    </row>
    <row r="284" spans="2:6" ht="12.75">
      <c r="B284" s="7"/>
      <c r="C284" s="7"/>
      <c r="D284" s="7"/>
      <c r="E284" s="7"/>
      <c r="F284" s="7"/>
    </row>
    <row r="285" spans="2:6" ht="12.75">
      <c r="B285" s="7"/>
      <c r="C285" s="7"/>
      <c r="D285" s="7"/>
      <c r="E285" s="7"/>
      <c r="F285" s="7"/>
    </row>
    <row r="286" spans="2:6" ht="12.75">
      <c r="B286" s="7"/>
      <c r="C286" s="7"/>
      <c r="D286" s="7"/>
      <c r="E286" s="7"/>
      <c r="F286" s="7"/>
    </row>
    <row r="287" spans="2:6" ht="12.75">
      <c r="B287" s="7"/>
      <c r="C287" s="7"/>
      <c r="D287" s="7"/>
      <c r="E287" s="7"/>
      <c r="F287" s="7"/>
    </row>
    <row r="288" spans="2:6" ht="12.75">
      <c r="B288" s="7"/>
      <c r="C288" s="7"/>
      <c r="D288" s="7"/>
      <c r="E288" s="7"/>
      <c r="F288" s="7"/>
    </row>
    <row r="289" spans="2:6" ht="12.75">
      <c r="B289" s="7"/>
      <c r="C289" s="7"/>
      <c r="D289" s="7"/>
      <c r="E289" s="7"/>
      <c r="F289" s="7"/>
    </row>
    <row r="290" spans="2:6" ht="12.75">
      <c r="B290" s="7"/>
      <c r="C290" s="7"/>
      <c r="D290" s="7"/>
      <c r="E290" s="7"/>
      <c r="F290" s="7"/>
    </row>
    <row r="291" spans="2:6" ht="12.75">
      <c r="B291" s="7"/>
      <c r="C291" s="7"/>
      <c r="D291" s="7"/>
      <c r="E291" s="7"/>
      <c r="F291" s="7"/>
    </row>
    <row r="292" spans="2:6" ht="12.75">
      <c r="B292" s="7"/>
      <c r="C292" s="7"/>
      <c r="D292" s="7"/>
      <c r="E292" s="7"/>
      <c r="F292" s="7"/>
    </row>
    <row r="293" spans="2:6" ht="12.75">
      <c r="B293" s="7"/>
      <c r="C293" s="7"/>
      <c r="D293" s="7"/>
      <c r="E293" s="7"/>
      <c r="F293" s="7"/>
    </row>
    <row r="294" spans="2:6" ht="12.75">
      <c r="B294" s="7"/>
      <c r="C294" s="7"/>
      <c r="D294" s="7"/>
      <c r="E294" s="7"/>
      <c r="F294" s="7"/>
    </row>
    <row r="295" spans="2:6" ht="12.75">
      <c r="B295" s="7"/>
      <c r="C295" s="7"/>
      <c r="D295" s="7"/>
      <c r="E295" s="7"/>
      <c r="F295" s="7"/>
    </row>
    <row r="296" spans="2:6" ht="12.75">
      <c r="B296" s="7"/>
      <c r="C296" s="7"/>
      <c r="D296" s="7"/>
      <c r="E296" s="7"/>
      <c r="F296" s="7"/>
    </row>
    <row r="297" spans="2:6" ht="12.75">
      <c r="B297" s="7"/>
      <c r="C297" s="7"/>
      <c r="D297" s="7"/>
      <c r="E297" s="7"/>
      <c r="F297" s="7"/>
    </row>
    <row r="298" spans="2:6" ht="12.75">
      <c r="B298" s="7"/>
      <c r="C298" s="7"/>
      <c r="D298" s="7"/>
      <c r="E298" s="7"/>
      <c r="F298" s="7"/>
    </row>
    <row r="299" spans="2:6" ht="12.75">
      <c r="B299" s="7"/>
      <c r="C299" s="7"/>
      <c r="D299" s="7"/>
      <c r="E299" s="7"/>
      <c r="F299" s="7"/>
    </row>
    <row r="300" spans="2:6" ht="12.75">
      <c r="B300" s="7"/>
      <c r="C300" s="7"/>
      <c r="D300" s="7"/>
      <c r="E300" s="7"/>
      <c r="F300" s="7"/>
    </row>
    <row r="301" spans="2:6" ht="12.75">
      <c r="B301" s="7"/>
      <c r="C301" s="7"/>
      <c r="D301" s="7"/>
      <c r="E301" s="7"/>
      <c r="F301" s="7"/>
    </row>
    <row r="302" spans="2:6" ht="12.75">
      <c r="B302" s="7"/>
      <c r="C302" s="7"/>
      <c r="D302" s="7"/>
      <c r="E302" s="7"/>
      <c r="F302" s="7"/>
    </row>
    <row r="303" spans="2:6" ht="12.75">
      <c r="B303" s="7"/>
      <c r="C303" s="7"/>
      <c r="D303" s="7"/>
      <c r="E303" s="7"/>
      <c r="F303" s="7"/>
    </row>
    <row r="304" spans="2:6" ht="12.75">
      <c r="B304" s="7"/>
      <c r="C304" s="7"/>
      <c r="D304" s="7"/>
      <c r="E304" s="7"/>
      <c r="F304" s="7"/>
    </row>
    <row r="305" spans="2:6" ht="12.75">
      <c r="B305" s="7"/>
      <c r="C305" s="7"/>
      <c r="D305" s="7"/>
      <c r="E305" s="7"/>
      <c r="F305" s="7"/>
    </row>
    <row r="306" spans="2:6" ht="12.75">
      <c r="B306" s="7"/>
      <c r="C306" s="7"/>
      <c r="D306" s="7"/>
      <c r="E306" s="7"/>
      <c r="F306" s="7"/>
    </row>
    <row r="307" spans="2:6" ht="12.75">
      <c r="B307" s="7"/>
      <c r="C307" s="7"/>
      <c r="D307" s="7"/>
      <c r="E307" s="7"/>
      <c r="F307" s="7"/>
    </row>
    <row r="308" spans="2:6" ht="12.75">
      <c r="B308" s="7"/>
      <c r="C308" s="7"/>
      <c r="D308" s="7"/>
      <c r="E308" s="7"/>
      <c r="F308" s="7"/>
    </row>
    <row r="309" spans="2:6" ht="12.75">
      <c r="B309" s="7"/>
      <c r="C309" s="7"/>
      <c r="D309" s="7"/>
      <c r="E309" s="7"/>
      <c r="F309" s="7"/>
    </row>
    <row r="310" spans="2:6" ht="12.75">
      <c r="B310" s="7"/>
      <c r="C310" s="7"/>
      <c r="D310" s="7"/>
      <c r="E310" s="7"/>
      <c r="F310" s="7"/>
    </row>
    <row r="311" spans="2:6" ht="12.75">
      <c r="B311" s="7"/>
      <c r="C311" s="7"/>
      <c r="D311" s="7"/>
      <c r="E311" s="7"/>
      <c r="F311" s="7"/>
    </row>
    <row r="312" spans="2:6" ht="12.75">
      <c r="B312" s="7"/>
      <c r="C312" s="7"/>
      <c r="D312" s="7"/>
      <c r="E312" s="7"/>
      <c r="F312" s="7"/>
    </row>
    <row r="313" spans="2:6" ht="12.75">
      <c r="B313" s="7"/>
      <c r="C313" s="7"/>
      <c r="D313" s="7"/>
      <c r="E313" s="7"/>
      <c r="F313" s="7"/>
    </row>
    <row r="314" spans="2:6" ht="12.75">
      <c r="B314" s="7"/>
      <c r="C314" s="7"/>
      <c r="D314" s="7"/>
      <c r="E314" s="7"/>
      <c r="F314" s="7"/>
    </row>
    <row r="315" spans="2:6" ht="12.75">
      <c r="B315" s="7"/>
      <c r="C315" s="7"/>
      <c r="D315" s="7"/>
      <c r="E315" s="7"/>
      <c r="F315" s="7"/>
    </row>
    <row r="316" spans="2:6" ht="12.75">
      <c r="B316" s="7"/>
      <c r="C316" s="7"/>
      <c r="D316" s="7"/>
      <c r="E316" s="7"/>
      <c r="F316" s="7"/>
    </row>
    <row r="317" spans="2:6" ht="12.75">
      <c r="B317" s="7"/>
      <c r="C317" s="7"/>
      <c r="D317" s="7"/>
      <c r="E317" s="7"/>
      <c r="F317" s="7"/>
    </row>
    <row r="318" spans="2:6" ht="12.75">
      <c r="B318" s="7"/>
      <c r="C318" s="7"/>
      <c r="D318" s="7"/>
      <c r="E318" s="7"/>
      <c r="F318" s="7"/>
    </row>
    <row r="319" spans="2:6" ht="12.75">
      <c r="B319" s="7"/>
      <c r="C319" s="7"/>
      <c r="D319" s="7"/>
      <c r="E319" s="7"/>
      <c r="F319" s="7"/>
    </row>
    <row r="320" spans="2:6" ht="12.75">
      <c r="B320" s="7"/>
      <c r="C320" s="7"/>
      <c r="D320" s="7"/>
      <c r="E320" s="7"/>
      <c r="F320" s="7"/>
    </row>
    <row r="321" spans="2:6" ht="12.75">
      <c r="B321" s="7"/>
      <c r="C321" s="7"/>
      <c r="D321" s="7"/>
      <c r="E321" s="7"/>
      <c r="F321" s="7"/>
    </row>
    <row r="322" spans="2:6" ht="12.75">
      <c r="B322" s="7"/>
      <c r="C322" s="7"/>
      <c r="D322" s="7"/>
      <c r="E322" s="7"/>
      <c r="F322" s="7"/>
    </row>
    <row r="323" spans="2:6" ht="12.75">
      <c r="B323" s="7"/>
      <c r="C323" s="7"/>
      <c r="D323" s="7"/>
      <c r="E323" s="7"/>
      <c r="F323" s="7"/>
    </row>
    <row r="324" spans="2:6" ht="12.75">
      <c r="B324" s="7"/>
      <c r="C324" s="7"/>
      <c r="D324" s="7"/>
      <c r="E324" s="7"/>
      <c r="F324" s="7"/>
    </row>
    <row r="325" spans="2:6" ht="12.75">
      <c r="B325" s="7"/>
      <c r="C325" s="7"/>
      <c r="D325" s="7"/>
      <c r="E325" s="7"/>
      <c r="F325" s="7"/>
    </row>
    <row r="326" spans="2:6" ht="12.75">
      <c r="B326" s="7"/>
      <c r="C326" s="7"/>
      <c r="D326" s="7"/>
      <c r="E326" s="7"/>
      <c r="F326" s="7"/>
    </row>
    <row r="327" spans="2:6" ht="12.75">
      <c r="B327" s="7"/>
      <c r="C327" s="7"/>
      <c r="D327" s="7"/>
      <c r="E327" s="7"/>
      <c r="F327" s="7"/>
    </row>
    <row r="328" spans="2:6" ht="12.75">
      <c r="B328" s="7"/>
      <c r="C328" s="7"/>
      <c r="D328" s="7"/>
      <c r="E328" s="7"/>
      <c r="F328" s="7"/>
    </row>
    <row r="329" spans="2:6" ht="12.75">
      <c r="B329" s="7"/>
      <c r="C329" s="7"/>
      <c r="D329" s="7"/>
      <c r="E329" s="7"/>
      <c r="F329" s="7"/>
    </row>
    <row r="330" spans="2:6" ht="12.75">
      <c r="B330" s="7"/>
      <c r="C330" s="7"/>
      <c r="D330" s="7"/>
      <c r="E330" s="7"/>
      <c r="F330" s="7"/>
    </row>
    <row r="331" spans="2:6" ht="12.75">
      <c r="B331" s="7"/>
      <c r="C331" s="7"/>
      <c r="D331" s="7"/>
      <c r="E331" s="7"/>
      <c r="F331" s="7"/>
    </row>
    <row r="332" spans="2:6" ht="12.75">
      <c r="B332" s="7"/>
      <c r="C332" s="7"/>
      <c r="D332" s="7"/>
      <c r="E332" s="7"/>
      <c r="F332" s="7"/>
    </row>
    <row r="333" spans="2:6" ht="12.75">
      <c r="B333" s="7"/>
      <c r="C333" s="7"/>
      <c r="D333" s="7"/>
      <c r="E333" s="7"/>
      <c r="F333" s="7"/>
    </row>
    <row r="334" spans="2:6" ht="12.75">
      <c r="B334" s="7"/>
      <c r="C334" s="7"/>
      <c r="D334" s="7"/>
      <c r="E334" s="7"/>
      <c r="F334" s="7"/>
    </row>
    <row r="335" spans="2:6" ht="12.75">
      <c r="B335" s="7"/>
      <c r="C335" s="7"/>
      <c r="D335" s="7"/>
      <c r="E335" s="7"/>
      <c r="F335" s="7"/>
    </row>
    <row r="336" spans="2:6" ht="12.75">
      <c r="B336" s="7"/>
      <c r="C336" s="7"/>
      <c r="D336" s="7"/>
      <c r="E336" s="7"/>
      <c r="F336" s="7"/>
    </row>
    <row r="337" spans="2:6" ht="12.75">
      <c r="B337" s="7"/>
      <c r="C337" s="7"/>
      <c r="D337" s="7"/>
      <c r="E337" s="7"/>
      <c r="F337" s="7"/>
    </row>
    <row r="338" spans="2:6" ht="12.75">
      <c r="B338" s="7"/>
      <c r="C338" s="7"/>
      <c r="D338" s="7"/>
      <c r="E338" s="7"/>
      <c r="F338" s="7"/>
    </row>
    <row r="339" spans="2:6" ht="12.75">
      <c r="B339" s="7"/>
      <c r="C339" s="7"/>
      <c r="D339" s="7"/>
      <c r="E339" s="7"/>
      <c r="F339" s="7"/>
    </row>
    <row r="340" spans="2:6" ht="12.75">
      <c r="B340" s="7"/>
      <c r="C340" s="7"/>
      <c r="D340" s="7"/>
      <c r="E340" s="7"/>
      <c r="F340" s="7"/>
    </row>
    <row r="341" spans="2:6" ht="12.75">
      <c r="B341" s="7"/>
      <c r="C341" s="7"/>
      <c r="D341" s="7"/>
      <c r="E341" s="7"/>
      <c r="F341" s="7"/>
    </row>
    <row r="342" spans="2:6" ht="12.75">
      <c r="B342" s="7"/>
      <c r="C342" s="7"/>
      <c r="D342" s="7"/>
      <c r="E342" s="7"/>
      <c r="F342" s="7"/>
    </row>
    <row r="343" spans="2:6" ht="12.75">
      <c r="B343" s="7"/>
      <c r="C343" s="7"/>
      <c r="D343" s="7"/>
      <c r="E343" s="7"/>
      <c r="F343" s="7"/>
    </row>
    <row r="344" spans="2:6" ht="12.75">
      <c r="B344" s="7"/>
      <c r="C344" s="7"/>
      <c r="D344" s="7"/>
      <c r="E344" s="7"/>
      <c r="F344" s="7"/>
    </row>
    <row r="345" spans="2:6" ht="12.75">
      <c r="B345" s="7"/>
      <c r="C345" s="7"/>
      <c r="D345" s="7"/>
      <c r="E345" s="7"/>
      <c r="F345" s="7"/>
    </row>
    <row r="346" spans="2:6" ht="12.75">
      <c r="B346" s="7"/>
      <c r="C346" s="7"/>
      <c r="D346" s="7"/>
      <c r="E346" s="7"/>
      <c r="F346" s="7"/>
    </row>
    <row r="347" spans="2:6" ht="12.75">
      <c r="B347" s="7"/>
      <c r="C347" s="7"/>
      <c r="D347" s="7"/>
      <c r="E347" s="7"/>
      <c r="F347" s="7"/>
    </row>
    <row r="348" spans="2:6" ht="12.75">
      <c r="B348" s="7"/>
      <c r="C348" s="7"/>
      <c r="D348" s="7"/>
      <c r="E348" s="7"/>
      <c r="F348" s="7"/>
    </row>
    <row r="349" spans="2:6" ht="12.75">
      <c r="B349" s="7"/>
      <c r="C349" s="7"/>
      <c r="D349" s="7"/>
      <c r="E349" s="7"/>
      <c r="F349" s="7"/>
    </row>
    <row r="350" spans="2:6" ht="12.75">
      <c r="B350" s="7"/>
      <c r="C350" s="7"/>
      <c r="D350" s="7"/>
      <c r="E350" s="7"/>
      <c r="F350" s="7"/>
    </row>
    <row r="351" spans="2:6" ht="12.75">
      <c r="B351" s="7"/>
      <c r="C351" s="7"/>
      <c r="D351" s="7"/>
      <c r="E351" s="7"/>
      <c r="F351" s="7"/>
    </row>
    <row r="352" spans="2:6" ht="12.75">
      <c r="B352" s="7"/>
      <c r="C352" s="7"/>
      <c r="D352" s="7"/>
      <c r="E352" s="7"/>
      <c r="F352" s="7"/>
    </row>
    <row r="353" spans="2:6" ht="12.75">
      <c r="B353" s="7"/>
      <c r="C353" s="7"/>
      <c r="D353" s="7"/>
      <c r="E353" s="7"/>
      <c r="F353" s="7"/>
    </row>
    <row r="354" spans="2:6" ht="12.75">
      <c r="B354" s="7"/>
      <c r="C354" s="7"/>
      <c r="D354" s="7"/>
      <c r="E354" s="7"/>
      <c r="F354" s="7"/>
    </row>
    <row r="355" spans="2:6" ht="12.75">
      <c r="B355" s="7"/>
      <c r="C355" s="7"/>
      <c r="D355" s="7"/>
      <c r="E355" s="7"/>
      <c r="F355" s="7"/>
    </row>
    <row r="356" spans="2:6" ht="12.75">
      <c r="B356" s="7"/>
      <c r="C356" s="7"/>
      <c r="D356" s="7"/>
      <c r="E356" s="7"/>
      <c r="F356" s="7"/>
    </row>
    <row r="357" spans="2:6" ht="12.75">
      <c r="B357" s="7"/>
      <c r="C357" s="7"/>
      <c r="D357" s="7"/>
      <c r="E357" s="7"/>
      <c r="F357" s="7"/>
    </row>
    <row r="358" spans="2:6" ht="12.75">
      <c r="B358" s="7"/>
      <c r="C358" s="7"/>
      <c r="D358" s="7"/>
      <c r="E358" s="7"/>
      <c r="F358" s="7"/>
    </row>
    <row r="359" spans="2:6" ht="12.75">
      <c r="B359" s="7"/>
      <c r="C359" s="7"/>
      <c r="D359" s="7"/>
      <c r="E359" s="7"/>
      <c r="F359" s="7"/>
    </row>
    <row r="360" spans="2:6" ht="12.75">
      <c r="B360" s="7"/>
      <c r="C360" s="7"/>
      <c r="D360" s="7"/>
      <c r="E360" s="7"/>
      <c r="F360" s="7"/>
    </row>
    <row r="361" spans="2:6" ht="12.75">
      <c r="B361" s="7"/>
      <c r="C361" s="7"/>
      <c r="D361" s="7"/>
      <c r="E361" s="7"/>
      <c r="F361" s="7"/>
    </row>
    <row r="362" spans="2:6" ht="12.75">
      <c r="B362" s="7"/>
      <c r="C362" s="7"/>
      <c r="D362" s="7"/>
      <c r="E362" s="7"/>
      <c r="F362" s="7"/>
    </row>
    <row r="363" spans="2:6" ht="12.75">
      <c r="B363" s="7"/>
      <c r="C363" s="7"/>
      <c r="D363" s="7"/>
      <c r="E363" s="7"/>
      <c r="F363" s="7"/>
    </row>
    <row r="364" spans="2:6" ht="12.75">
      <c r="B364" s="7"/>
      <c r="C364" s="7"/>
      <c r="D364" s="7"/>
      <c r="E364" s="7"/>
      <c r="F364" s="7"/>
    </row>
    <row r="365" spans="2:6" ht="12.75">
      <c r="B365" s="7"/>
      <c r="C365" s="7"/>
      <c r="D365" s="7"/>
      <c r="E365" s="7"/>
      <c r="F365" s="7"/>
    </row>
    <row r="366" spans="2:6" ht="12.75">
      <c r="B366" s="7"/>
      <c r="C366" s="7"/>
      <c r="D366" s="7"/>
      <c r="E366" s="7"/>
      <c r="F366" s="7"/>
    </row>
    <row r="367" spans="2:6" ht="12.75">
      <c r="B367" s="7"/>
      <c r="C367" s="7"/>
      <c r="D367" s="7"/>
      <c r="E367" s="7"/>
      <c r="F367" s="7"/>
    </row>
    <row r="368" spans="2:6" ht="12.75">
      <c r="B368" s="7"/>
      <c r="C368" s="7"/>
      <c r="D368" s="7"/>
      <c r="E368" s="7"/>
      <c r="F368" s="7"/>
    </row>
    <row r="369" spans="2:6" ht="12.75">
      <c r="B369" s="7"/>
      <c r="C369" s="7"/>
      <c r="D369" s="7"/>
      <c r="E369" s="7"/>
      <c r="F369" s="7"/>
    </row>
    <row r="370" spans="2:6" ht="12.75">
      <c r="B370" s="7"/>
      <c r="C370" s="7"/>
      <c r="D370" s="7"/>
      <c r="E370" s="7"/>
      <c r="F370" s="7"/>
    </row>
    <row r="371" spans="2:6" ht="12.75">
      <c r="B371" s="7"/>
      <c r="C371" s="7"/>
      <c r="D371" s="7"/>
      <c r="E371" s="7"/>
      <c r="F371" s="7"/>
    </row>
    <row r="372" spans="2:6" ht="12.75">
      <c r="B372" s="7"/>
      <c r="C372" s="7"/>
      <c r="D372" s="7"/>
      <c r="E372" s="7"/>
      <c r="F372" s="7"/>
    </row>
    <row r="373" spans="2:6" ht="12.75">
      <c r="B373" s="7"/>
      <c r="C373" s="7"/>
      <c r="D373" s="7"/>
      <c r="E373" s="7"/>
      <c r="F373" s="7"/>
    </row>
    <row r="374" spans="2:6" ht="12.75">
      <c r="B374" s="7"/>
      <c r="C374" s="7"/>
      <c r="D374" s="7"/>
      <c r="E374" s="7"/>
      <c r="F374" s="7"/>
    </row>
    <row r="375" spans="2:6" ht="12.75">
      <c r="B375" s="7"/>
      <c r="C375" s="7"/>
      <c r="D375" s="7"/>
      <c r="E375" s="7"/>
      <c r="F375" s="7"/>
    </row>
    <row r="376" spans="2:6" ht="12.75">
      <c r="B376" s="7"/>
      <c r="C376" s="7"/>
      <c r="D376" s="7"/>
      <c r="E376" s="7"/>
      <c r="F376" s="7"/>
    </row>
    <row r="377" spans="2:6" ht="12.75">
      <c r="B377" s="7"/>
      <c r="C377" s="7"/>
      <c r="D377" s="7"/>
      <c r="E377" s="7"/>
      <c r="F377" s="7"/>
    </row>
    <row r="378" spans="2:6" ht="12.75">
      <c r="B378" s="7"/>
      <c r="C378" s="7"/>
      <c r="D378" s="7"/>
      <c r="E378" s="7"/>
      <c r="F378" s="7"/>
    </row>
    <row r="379" spans="2:6" ht="12.75">
      <c r="B379" s="7"/>
      <c r="C379" s="7"/>
      <c r="D379" s="7"/>
      <c r="E379" s="7"/>
      <c r="F379" s="7"/>
    </row>
    <row r="380" spans="2:6" ht="12.75">
      <c r="B380" s="7"/>
      <c r="C380" s="7"/>
      <c r="D380" s="7"/>
      <c r="E380" s="7"/>
      <c r="F380" s="7"/>
    </row>
    <row r="381" spans="2:6" ht="12.75">
      <c r="B381" s="7"/>
      <c r="C381" s="7"/>
      <c r="D381" s="7"/>
      <c r="E381" s="7"/>
      <c r="F381" s="7"/>
    </row>
    <row r="382" spans="2:6" ht="12.75">
      <c r="B382" s="7"/>
      <c r="C382" s="7"/>
      <c r="D382" s="7"/>
      <c r="E382" s="7"/>
      <c r="F382" s="7"/>
    </row>
    <row r="383" spans="2:6" ht="12.75">
      <c r="B383" s="7"/>
      <c r="C383" s="7"/>
      <c r="D383" s="7"/>
      <c r="E383" s="7"/>
      <c r="F383" s="7"/>
    </row>
    <row r="384" spans="2:6" ht="12.75">
      <c r="B384" s="7"/>
      <c r="C384" s="7"/>
      <c r="D384" s="7"/>
      <c r="E384" s="7"/>
      <c r="F384" s="7"/>
    </row>
    <row r="385" spans="2:6" ht="12.75">
      <c r="B385" s="7"/>
      <c r="C385" s="7"/>
      <c r="D385" s="7"/>
      <c r="E385" s="7"/>
      <c r="F385" s="7"/>
    </row>
    <row r="386" spans="2:6" ht="12.75">
      <c r="B386" s="7"/>
      <c r="C386" s="7"/>
      <c r="D386" s="7"/>
      <c r="E386" s="7"/>
      <c r="F386" s="7"/>
    </row>
    <row r="387" spans="2:6" ht="12.75">
      <c r="B387" s="7"/>
      <c r="C387" s="7"/>
      <c r="D387" s="7"/>
      <c r="E387" s="7"/>
      <c r="F387" s="7"/>
    </row>
    <row r="388" spans="2:6" ht="12.75">
      <c r="B388" s="7"/>
      <c r="C388" s="7"/>
      <c r="D388" s="7"/>
      <c r="E388" s="7"/>
      <c r="F388" s="7"/>
    </row>
    <row r="389" spans="2:6" ht="12.75">
      <c r="B389" s="7"/>
      <c r="C389" s="7"/>
      <c r="D389" s="7"/>
      <c r="E389" s="7"/>
      <c r="F389" s="7"/>
    </row>
    <row r="390" spans="2:6" ht="12.75">
      <c r="B390" s="7"/>
      <c r="C390" s="7"/>
      <c r="D390" s="7"/>
      <c r="E390" s="7"/>
      <c r="F390" s="7"/>
    </row>
    <row r="391" spans="2:6" ht="12.75">
      <c r="B391" s="7"/>
      <c r="C391" s="7"/>
      <c r="D391" s="7"/>
      <c r="E391" s="7"/>
      <c r="F391" s="7"/>
    </row>
    <row r="392" spans="2:6" ht="12.75">
      <c r="B392" s="7"/>
      <c r="C392" s="7"/>
      <c r="D392" s="7"/>
      <c r="E392" s="7"/>
      <c r="F392" s="7"/>
    </row>
    <row r="393" spans="2:6" ht="12.75">
      <c r="B393" s="7"/>
      <c r="C393" s="7"/>
      <c r="D393" s="7"/>
      <c r="E393" s="7"/>
      <c r="F393" s="7"/>
    </row>
    <row r="394" spans="2:6" ht="12.75">
      <c r="B394" s="7"/>
      <c r="C394" s="7"/>
      <c r="D394" s="7"/>
      <c r="E394" s="7"/>
      <c r="F394" s="7"/>
    </row>
    <row r="395" spans="2:6" ht="12.75">
      <c r="B395" s="7"/>
      <c r="C395" s="7"/>
      <c r="D395" s="7"/>
      <c r="E395" s="7"/>
      <c r="F395" s="7"/>
    </row>
    <row r="396" spans="2:6" ht="12.75">
      <c r="B396" s="7"/>
      <c r="C396" s="7"/>
      <c r="D396" s="7"/>
      <c r="E396" s="7"/>
      <c r="F396" s="7"/>
    </row>
    <row r="397" spans="2:6" ht="12.75">
      <c r="B397" s="7"/>
      <c r="C397" s="7"/>
      <c r="D397" s="7"/>
      <c r="E397" s="7"/>
      <c r="F397" s="7"/>
    </row>
    <row r="398" spans="2:6" ht="12.75">
      <c r="B398" s="7"/>
      <c r="C398" s="7"/>
      <c r="D398" s="7"/>
      <c r="E398" s="7"/>
      <c r="F398" s="7"/>
    </row>
    <row r="399" spans="2:6" ht="12.75">
      <c r="B399" s="7"/>
      <c r="C399" s="7"/>
      <c r="D399" s="7"/>
      <c r="E399" s="7"/>
      <c r="F399" s="7"/>
    </row>
    <row r="400" spans="2:6" ht="12.75">
      <c r="B400" s="7"/>
      <c r="C400" s="7"/>
      <c r="D400" s="7"/>
      <c r="E400" s="7"/>
      <c r="F400" s="7"/>
    </row>
    <row r="401" spans="2:6" ht="12.75">
      <c r="B401" s="7"/>
      <c r="C401" s="7"/>
      <c r="D401" s="7"/>
      <c r="E401" s="7"/>
      <c r="F401" s="7"/>
    </row>
    <row r="402" spans="2:6" ht="12.75">
      <c r="B402" s="7"/>
      <c r="C402" s="7"/>
      <c r="D402" s="7"/>
      <c r="E402" s="7"/>
      <c r="F402" s="7"/>
    </row>
    <row r="403" spans="2:6" ht="12.75">
      <c r="B403" s="7"/>
      <c r="C403" s="7"/>
      <c r="D403" s="7"/>
      <c r="E403" s="7"/>
      <c r="F403" s="7"/>
    </row>
    <row r="404" spans="2:6" ht="12.75">
      <c r="B404" s="7"/>
      <c r="C404" s="7"/>
      <c r="D404" s="7"/>
      <c r="E404" s="7"/>
      <c r="F404" s="7"/>
    </row>
    <row r="405" spans="2:6" ht="12.75">
      <c r="B405" s="7"/>
      <c r="C405" s="7"/>
      <c r="D405" s="7"/>
      <c r="E405" s="7"/>
      <c r="F405" s="7"/>
    </row>
    <row r="406" spans="2:6" ht="12.75">
      <c r="B406" s="7"/>
      <c r="C406" s="7"/>
      <c r="D406" s="7"/>
      <c r="E406" s="7"/>
      <c r="F406" s="7"/>
    </row>
    <row r="407" spans="2:6" ht="12.75">
      <c r="B407" s="7"/>
      <c r="C407" s="7"/>
      <c r="D407" s="7"/>
      <c r="E407" s="7"/>
      <c r="F407" s="7"/>
    </row>
    <row r="408" spans="2:6" ht="12.75">
      <c r="B408" s="7"/>
      <c r="C408" s="7"/>
      <c r="D408" s="7"/>
      <c r="E408" s="7"/>
      <c r="F408" s="7"/>
    </row>
    <row r="409" spans="2:6" ht="12.75">
      <c r="B409" s="7"/>
      <c r="C409" s="7"/>
      <c r="D409" s="7"/>
      <c r="E409" s="7"/>
      <c r="F409" s="7"/>
    </row>
    <row r="410" spans="2:6" ht="12.75">
      <c r="B410" s="7"/>
      <c r="C410" s="7"/>
      <c r="D410" s="7"/>
      <c r="E410" s="7"/>
      <c r="F410" s="7"/>
    </row>
    <row r="411" spans="2:6" ht="12.75">
      <c r="B411" s="7"/>
      <c r="C411" s="7"/>
      <c r="D411" s="7"/>
      <c r="E411" s="7"/>
      <c r="F411" s="7"/>
    </row>
    <row r="412" spans="2:6" ht="12.75">
      <c r="B412" s="7"/>
      <c r="C412" s="7"/>
      <c r="D412" s="7"/>
      <c r="E412" s="7"/>
      <c r="F412" s="7"/>
    </row>
    <row r="413" spans="2:6" ht="12.75">
      <c r="B413" s="7"/>
      <c r="C413" s="7"/>
      <c r="D413" s="7"/>
      <c r="E413" s="7"/>
      <c r="F413" s="7"/>
    </row>
    <row r="414" spans="2:6" ht="12.75">
      <c r="B414" s="7"/>
      <c r="C414" s="7"/>
      <c r="D414" s="7"/>
      <c r="E414" s="7"/>
      <c r="F414" s="7"/>
    </row>
    <row r="415" spans="2:6" ht="12.75">
      <c r="B415" s="7"/>
      <c r="C415" s="7"/>
      <c r="D415" s="7"/>
      <c r="E415" s="7"/>
      <c r="F415" s="7"/>
    </row>
    <row r="416" spans="2:6" ht="12.75">
      <c r="B416" s="7"/>
      <c r="C416" s="7"/>
      <c r="D416" s="7"/>
      <c r="E416" s="7"/>
      <c r="F416" s="7"/>
    </row>
    <row r="417" spans="2:6" ht="12.75">
      <c r="B417" s="7"/>
      <c r="C417" s="7"/>
      <c r="D417" s="7"/>
      <c r="E417" s="7"/>
      <c r="F417" s="7"/>
    </row>
    <row r="418" spans="2:6" ht="12.75">
      <c r="B418" s="7"/>
      <c r="C418" s="7"/>
      <c r="D418" s="7"/>
      <c r="E418" s="7"/>
      <c r="F418" s="7"/>
    </row>
    <row r="419" spans="2:6" ht="12.75">
      <c r="B419" s="7"/>
      <c r="C419" s="7"/>
      <c r="D419" s="7"/>
      <c r="E419" s="7"/>
      <c r="F419" s="7"/>
    </row>
    <row r="420" spans="2:6" ht="12.75">
      <c r="B420" s="7"/>
      <c r="C420" s="7"/>
      <c r="D420" s="7"/>
      <c r="E420" s="7"/>
      <c r="F420" s="7"/>
    </row>
    <row r="421" spans="2:6" ht="12.75">
      <c r="B421" s="7"/>
      <c r="C421" s="7"/>
      <c r="D421" s="7"/>
      <c r="E421" s="7"/>
      <c r="F421" s="7"/>
    </row>
    <row r="422" spans="2:6" ht="12.75">
      <c r="B422" s="7"/>
      <c r="C422" s="7"/>
      <c r="D422" s="7"/>
      <c r="E422" s="7"/>
      <c r="F422" s="7"/>
    </row>
    <row r="423" spans="2:6" ht="12.75">
      <c r="B423" s="7"/>
      <c r="C423" s="7"/>
      <c r="D423" s="7"/>
      <c r="E423" s="7"/>
      <c r="F423" s="7"/>
    </row>
    <row r="424" spans="2:6" ht="12.75">
      <c r="B424" s="7"/>
      <c r="C424" s="7"/>
      <c r="D424" s="7"/>
      <c r="E424" s="7"/>
      <c r="F424" s="7"/>
    </row>
    <row r="425" spans="2:6" ht="12.75">
      <c r="B425" s="7"/>
      <c r="C425" s="7"/>
      <c r="D425" s="7"/>
      <c r="E425" s="7"/>
      <c r="F425" s="7"/>
    </row>
    <row r="426" spans="2:6" ht="12.75">
      <c r="B426" s="7"/>
      <c r="C426" s="7"/>
      <c r="D426" s="7"/>
      <c r="E426" s="7"/>
      <c r="F426" s="7"/>
    </row>
    <row r="427" spans="2:6" ht="12.75">
      <c r="B427" s="7"/>
      <c r="C427" s="7"/>
      <c r="D427" s="7"/>
      <c r="E427" s="7"/>
      <c r="F427" s="7"/>
    </row>
    <row r="428" spans="2:6" ht="12.75">
      <c r="B428" s="7"/>
      <c r="C428" s="7"/>
      <c r="D428" s="7"/>
      <c r="E428" s="7"/>
      <c r="F428" s="7"/>
    </row>
    <row r="429" spans="2:6" ht="12.75">
      <c r="B429" s="7"/>
      <c r="C429" s="7"/>
      <c r="D429" s="7"/>
      <c r="E429" s="7"/>
      <c r="F429" s="7"/>
    </row>
    <row r="430" spans="2:6" ht="12.75">
      <c r="B430" s="7"/>
      <c r="C430" s="7"/>
      <c r="D430" s="7"/>
      <c r="E430" s="7"/>
      <c r="F430" s="7"/>
    </row>
    <row r="431" spans="2:6" ht="12.75">
      <c r="B431" s="7"/>
      <c r="C431" s="7"/>
      <c r="D431" s="7"/>
      <c r="E431" s="7"/>
      <c r="F431" s="7"/>
    </row>
    <row r="432" spans="2:6" ht="12.75">
      <c r="B432" s="7"/>
      <c r="C432" s="7"/>
      <c r="D432" s="7"/>
      <c r="E432" s="7"/>
      <c r="F432" s="7"/>
    </row>
    <row r="433" spans="2:6" ht="12.75">
      <c r="B433" s="7"/>
      <c r="C433" s="7"/>
      <c r="D433" s="7"/>
      <c r="E433" s="7"/>
      <c r="F433" s="7"/>
    </row>
    <row r="434" spans="2:6" ht="12.75">
      <c r="B434" s="7"/>
      <c r="C434" s="7"/>
      <c r="D434" s="7"/>
      <c r="E434" s="7"/>
      <c r="F434" s="7"/>
    </row>
    <row r="435" spans="2:6" ht="12.75">
      <c r="B435" s="7"/>
      <c r="C435" s="7"/>
      <c r="D435" s="7"/>
      <c r="E435" s="7"/>
      <c r="F435" s="7"/>
    </row>
    <row r="436" spans="2:6" ht="12.75">
      <c r="B436" s="7"/>
      <c r="C436" s="7"/>
      <c r="D436" s="7"/>
      <c r="E436" s="7"/>
      <c r="F436" s="7"/>
    </row>
    <row r="437" spans="2:6" ht="12.75">
      <c r="B437" s="7"/>
      <c r="C437" s="7"/>
      <c r="D437" s="7"/>
      <c r="E437" s="7"/>
      <c r="F437" s="7"/>
    </row>
    <row r="438" spans="2:6" ht="12.75">
      <c r="B438" s="7"/>
      <c r="C438" s="7"/>
      <c r="D438" s="7"/>
      <c r="E438" s="7"/>
      <c r="F438" s="7"/>
    </row>
    <row r="439" spans="2:6" ht="12.75">
      <c r="B439" s="7"/>
      <c r="C439" s="7"/>
      <c r="D439" s="7"/>
      <c r="E439" s="7"/>
      <c r="F439" s="7"/>
    </row>
    <row r="440" spans="2:6" ht="12.75">
      <c r="B440" s="7"/>
      <c r="C440" s="7"/>
      <c r="D440" s="7"/>
      <c r="E440" s="7"/>
      <c r="F440" s="7"/>
    </row>
    <row r="441" spans="2:6" ht="12.75">
      <c r="B441" s="7"/>
      <c r="C441" s="7"/>
      <c r="D441" s="7"/>
      <c r="E441" s="7"/>
      <c r="F441" s="7"/>
    </row>
    <row r="442" spans="2:6" ht="12.75">
      <c r="B442" s="7"/>
      <c r="C442" s="7"/>
      <c r="D442" s="7"/>
      <c r="E442" s="7"/>
      <c r="F442" s="7"/>
    </row>
    <row r="443" spans="2:6" ht="12.75">
      <c r="B443" s="7"/>
      <c r="C443" s="7"/>
      <c r="D443" s="7"/>
      <c r="E443" s="7"/>
      <c r="F443" s="7"/>
    </row>
    <row r="444" spans="2:6" ht="12.75">
      <c r="B444" s="7"/>
      <c r="C444" s="7"/>
      <c r="D444" s="7"/>
      <c r="E444" s="7"/>
      <c r="F444" s="7"/>
    </row>
    <row r="445" spans="2:6" ht="12.75">
      <c r="B445" s="7"/>
      <c r="C445" s="7"/>
      <c r="D445" s="7"/>
      <c r="E445" s="7"/>
      <c r="F445" s="7"/>
    </row>
    <row r="446" spans="2:6" ht="12.75">
      <c r="B446" s="7"/>
      <c r="C446" s="7"/>
      <c r="D446" s="7"/>
      <c r="E446" s="7"/>
      <c r="F446" s="7"/>
    </row>
    <row r="447" spans="2:6" ht="12.75">
      <c r="B447" s="7"/>
      <c r="C447" s="7"/>
      <c r="D447" s="7"/>
      <c r="E447" s="7"/>
      <c r="F447" s="7"/>
    </row>
    <row r="448" spans="2:6" ht="12.75">
      <c r="B448" s="7"/>
      <c r="C448" s="7"/>
      <c r="D448" s="7"/>
      <c r="E448" s="7"/>
      <c r="F448" s="7"/>
    </row>
    <row r="449" spans="2:6" ht="12.75">
      <c r="B449" s="7"/>
      <c r="C449" s="7"/>
      <c r="D449" s="7"/>
      <c r="E449" s="7"/>
      <c r="F449" s="7"/>
    </row>
    <row r="450" spans="2:6" ht="12.75">
      <c r="B450" s="7"/>
      <c r="C450" s="7"/>
      <c r="D450" s="7"/>
      <c r="E450" s="7"/>
      <c r="F450" s="7"/>
    </row>
    <row r="451" spans="2:6" ht="12.75">
      <c r="B451" s="7"/>
      <c r="C451" s="7"/>
      <c r="D451" s="7"/>
      <c r="E451" s="7"/>
      <c r="F451" s="7"/>
    </row>
    <row r="452" spans="2:6" ht="12.75">
      <c r="B452" s="7"/>
      <c r="C452" s="7"/>
      <c r="D452" s="7"/>
      <c r="E452" s="7"/>
      <c r="F452" s="7"/>
    </row>
    <row r="453" spans="2:6" ht="12.75">
      <c r="B453" s="7"/>
      <c r="C453" s="7"/>
      <c r="D453" s="7"/>
      <c r="E453" s="7"/>
      <c r="F453" s="7"/>
    </row>
    <row r="454" spans="2:6" ht="12.75">
      <c r="B454" s="7"/>
      <c r="C454" s="7"/>
      <c r="D454" s="7"/>
      <c r="E454" s="7"/>
      <c r="F454" s="7"/>
    </row>
    <row r="455" spans="2:6" ht="12.75">
      <c r="B455" s="7"/>
      <c r="C455" s="7"/>
      <c r="D455" s="7"/>
      <c r="E455" s="7"/>
      <c r="F455" s="7"/>
    </row>
    <row r="456" spans="2:6" ht="12.75">
      <c r="B456" s="7"/>
      <c r="C456" s="7"/>
      <c r="D456" s="7"/>
      <c r="E456" s="7"/>
      <c r="F456" s="7"/>
    </row>
    <row r="457" spans="2:6" ht="12.75">
      <c r="B457" s="7"/>
      <c r="C457" s="7"/>
      <c r="D457" s="7"/>
      <c r="E457" s="7"/>
      <c r="F457" s="7"/>
    </row>
    <row r="458" spans="2:6" ht="12.75">
      <c r="B458" s="7"/>
      <c r="C458" s="7"/>
      <c r="D458" s="7"/>
      <c r="E458" s="7"/>
      <c r="F458" s="7"/>
    </row>
    <row r="459" spans="2:6" ht="12.75">
      <c r="B459" s="7"/>
      <c r="C459" s="7"/>
      <c r="D459" s="7"/>
      <c r="E459" s="7"/>
      <c r="F459" s="7"/>
    </row>
    <row r="460" spans="2:6" ht="12.75">
      <c r="B460" s="7"/>
      <c r="C460" s="7"/>
      <c r="D460" s="7"/>
      <c r="E460" s="7"/>
      <c r="F460" s="7"/>
    </row>
    <row r="461" spans="2:6" ht="12.75">
      <c r="B461" s="7"/>
      <c r="C461" s="7"/>
      <c r="D461" s="7"/>
      <c r="E461" s="7"/>
      <c r="F461" s="7"/>
    </row>
    <row r="462" spans="2:6" ht="12.75">
      <c r="B462" s="7"/>
      <c r="C462" s="7"/>
      <c r="D462" s="7"/>
      <c r="E462" s="7"/>
      <c r="F462" s="7"/>
    </row>
    <row r="463" spans="2:6" ht="12.75">
      <c r="B463" s="7"/>
      <c r="C463" s="7"/>
      <c r="D463" s="7"/>
      <c r="E463" s="7"/>
      <c r="F463" s="7"/>
    </row>
    <row r="464" spans="2:6" ht="12.75">
      <c r="B464" s="7"/>
      <c r="C464" s="7"/>
      <c r="D464" s="7"/>
      <c r="E464" s="7"/>
      <c r="F464" s="7"/>
    </row>
    <row r="465" spans="2:6" ht="12.75">
      <c r="B465" s="7"/>
      <c r="C465" s="7"/>
      <c r="D465" s="7"/>
      <c r="E465" s="7"/>
      <c r="F465" s="7"/>
    </row>
    <row r="466" spans="2:6" ht="12.75">
      <c r="B466" s="7"/>
      <c r="C466" s="7"/>
      <c r="D466" s="7"/>
      <c r="E466" s="7"/>
      <c r="F466" s="7"/>
    </row>
    <row r="467" spans="2:6" ht="12.75">
      <c r="B467" s="7"/>
      <c r="C467" s="7"/>
      <c r="D467" s="7"/>
      <c r="E467" s="7"/>
      <c r="F467" s="7"/>
    </row>
    <row r="468" spans="2:6" ht="12.75">
      <c r="B468" s="7"/>
      <c r="C468" s="7"/>
      <c r="D468" s="7"/>
      <c r="E468" s="7"/>
      <c r="F468" s="7"/>
    </row>
    <row r="469" spans="2:6" ht="12.75">
      <c r="B469" s="7"/>
      <c r="C469" s="7"/>
      <c r="D469" s="7"/>
      <c r="E469" s="7"/>
      <c r="F469" s="7"/>
    </row>
    <row r="470" spans="2:6" ht="12.75">
      <c r="B470" s="7"/>
      <c r="C470" s="7"/>
      <c r="D470" s="7"/>
      <c r="E470" s="7"/>
      <c r="F470" s="7"/>
    </row>
    <row r="471" spans="2:6" ht="12.75">
      <c r="B471" s="7"/>
      <c r="C471" s="7"/>
      <c r="D471" s="7"/>
      <c r="E471" s="7"/>
      <c r="F471" s="7"/>
    </row>
    <row r="472" spans="2:6" ht="12.75">
      <c r="B472" s="7"/>
      <c r="C472" s="7"/>
      <c r="D472" s="7"/>
      <c r="E472" s="7"/>
      <c r="F472" s="7"/>
    </row>
    <row r="473" spans="2:6" ht="12.75">
      <c r="B473" s="7"/>
      <c r="C473" s="7"/>
      <c r="D473" s="7"/>
      <c r="E473" s="7"/>
      <c r="F473" s="7"/>
    </row>
    <row r="474" spans="2:6" ht="12.75">
      <c r="B474" s="7"/>
      <c r="C474" s="7"/>
      <c r="D474" s="7"/>
      <c r="E474" s="7"/>
      <c r="F474" s="7"/>
    </row>
    <row r="475" spans="2:6" ht="12.75">
      <c r="B475" s="7"/>
      <c r="C475" s="7"/>
      <c r="D475" s="7"/>
      <c r="E475" s="7"/>
      <c r="F475" s="7"/>
    </row>
    <row r="476" spans="2:6" ht="12.75">
      <c r="B476" s="7"/>
      <c r="C476" s="7"/>
      <c r="D476" s="7"/>
      <c r="E476" s="7"/>
      <c r="F476" s="7"/>
    </row>
    <row r="477" spans="2:6" ht="12.75">
      <c r="B477" s="7"/>
      <c r="C477" s="7"/>
      <c r="D477" s="7"/>
      <c r="E477" s="7"/>
      <c r="F477" s="7"/>
    </row>
    <row r="478" spans="2:6" ht="12.75">
      <c r="B478" s="7"/>
      <c r="C478" s="7"/>
      <c r="D478" s="7"/>
      <c r="E478" s="7"/>
      <c r="F478" s="7"/>
    </row>
    <row r="479" spans="2:6" ht="12.75">
      <c r="B479" s="7"/>
      <c r="C479" s="7"/>
      <c r="D479" s="7"/>
      <c r="E479" s="7"/>
      <c r="F479" s="7"/>
    </row>
    <row r="480" spans="2:6" ht="12.75">
      <c r="B480" s="7"/>
      <c r="C480" s="7"/>
      <c r="D480" s="7"/>
      <c r="E480" s="7"/>
      <c r="F480" s="7"/>
    </row>
    <row r="481" spans="2:6" ht="12.75">
      <c r="B481" s="7"/>
      <c r="C481" s="7"/>
      <c r="D481" s="7"/>
      <c r="E481" s="7"/>
      <c r="F481" s="7"/>
    </row>
    <row r="482" spans="2:6" ht="12.75">
      <c r="B482" s="7"/>
      <c r="C482" s="7"/>
      <c r="D482" s="7"/>
      <c r="E482" s="7"/>
      <c r="F482" s="7"/>
    </row>
    <row r="483" spans="2:6" ht="12.75">
      <c r="B483" s="7"/>
      <c r="C483" s="7"/>
      <c r="D483" s="7"/>
      <c r="E483" s="7"/>
      <c r="F483" s="7"/>
    </row>
    <row r="484" spans="2:6" ht="12.75">
      <c r="B484" s="7"/>
      <c r="C484" s="7"/>
      <c r="D484" s="7"/>
      <c r="E484" s="7"/>
      <c r="F484" s="7"/>
    </row>
    <row r="485" spans="2:6" ht="12.75">
      <c r="B485" s="7"/>
      <c r="C485" s="7"/>
      <c r="D485" s="7"/>
      <c r="E485" s="7"/>
      <c r="F485" s="7"/>
    </row>
    <row r="486" spans="2:6" ht="12.75">
      <c r="B486" s="7"/>
      <c r="C486" s="7"/>
      <c r="D486" s="7"/>
      <c r="E486" s="7"/>
      <c r="F486" s="7"/>
    </row>
    <row r="487" spans="2:6" ht="12.75">
      <c r="B487" s="7"/>
      <c r="C487" s="7"/>
      <c r="D487" s="7"/>
      <c r="E487" s="7"/>
      <c r="F487" s="7"/>
    </row>
    <row r="488" spans="2:6" ht="12.75">
      <c r="B488" s="7"/>
      <c r="C488" s="7"/>
      <c r="D488" s="7"/>
      <c r="E488" s="7"/>
      <c r="F488" s="7"/>
    </row>
    <row r="489" spans="2:6" ht="12.75">
      <c r="B489" s="7"/>
      <c r="C489" s="7"/>
      <c r="D489" s="7"/>
      <c r="E489" s="7"/>
      <c r="F489" s="7"/>
    </row>
    <row r="490" spans="2:6" ht="12.75">
      <c r="B490" s="7"/>
      <c r="C490" s="7"/>
      <c r="D490" s="7"/>
      <c r="E490" s="7"/>
      <c r="F490" s="7"/>
    </row>
    <row r="491" spans="2:6" ht="12.75">
      <c r="B491" s="7"/>
      <c r="C491" s="7"/>
      <c r="D491" s="7"/>
      <c r="E491" s="7"/>
      <c r="F491" s="7"/>
    </row>
    <row r="492" spans="2:6" ht="12.75">
      <c r="B492" s="7"/>
      <c r="C492" s="7"/>
      <c r="D492" s="7"/>
      <c r="E492" s="7"/>
      <c r="F492" s="7"/>
    </row>
    <row r="493" spans="2:6" ht="12.75">
      <c r="B493" s="7"/>
      <c r="C493" s="7"/>
      <c r="D493" s="7"/>
      <c r="E493" s="7"/>
      <c r="F493" s="7"/>
    </row>
    <row r="494" spans="2:6" ht="12.75">
      <c r="B494" s="7"/>
      <c r="C494" s="7"/>
      <c r="D494" s="7"/>
      <c r="E494" s="7"/>
      <c r="F494" s="7"/>
    </row>
    <row r="495" spans="2:6" ht="12.75">
      <c r="B495" s="7"/>
      <c r="C495" s="7"/>
      <c r="D495" s="7"/>
      <c r="E495" s="7"/>
      <c r="F495" s="7"/>
    </row>
    <row r="496" spans="2:6" ht="12.75">
      <c r="B496" s="7"/>
      <c r="C496" s="7"/>
      <c r="D496" s="7"/>
      <c r="E496" s="7"/>
      <c r="F496" s="7"/>
    </row>
    <row r="497" spans="2:6" ht="12.75">
      <c r="B497" s="7"/>
      <c r="C497" s="7"/>
      <c r="D497" s="7"/>
      <c r="E497" s="7"/>
      <c r="F497" s="7"/>
    </row>
    <row r="498" spans="2:6" ht="12.75">
      <c r="B498" s="7"/>
      <c r="C498" s="7"/>
      <c r="D498" s="7"/>
      <c r="E498" s="7"/>
      <c r="F498" s="7"/>
    </row>
    <row r="499" spans="2:6" ht="12.75">
      <c r="B499" s="7"/>
      <c r="C499" s="7"/>
      <c r="D499" s="7"/>
      <c r="E499" s="7"/>
      <c r="F499" s="7"/>
    </row>
    <row r="500" spans="2:6" ht="12.75">
      <c r="B500" s="7"/>
      <c r="C500" s="7"/>
      <c r="D500" s="7"/>
      <c r="E500" s="7"/>
      <c r="F500" s="7"/>
    </row>
    <row r="501" spans="2:6" ht="12.75">
      <c r="B501" s="7"/>
      <c r="C501" s="7"/>
      <c r="D501" s="7"/>
      <c r="E501" s="7"/>
      <c r="F501" s="7"/>
    </row>
    <row r="502" spans="2:6" ht="12.75">
      <c r="B502" s="7"/>
      <c r="C502" s="7"/>
      <c r="D502" s="7"/>
      <c r="E502" s="7"/>
      <c r="F502" s="7"/>
    </row>
    <row r="503" spans="2:6" ht="12.75">
      <c r="B503" s="7"/>
      <c r="C503" s="7"/>
      <c r="D503" s="7"/>
      <c r="E503" s="7"/>
      <c r="F503" s="7"/>
    </row>
    <row r="504" spans="2:6" ht="12.75">
      <c r="B504" s="7"/>
      <c r="C504" s="7"/>
      <c r="D504" s="7"/>
      <c r="E504" s="7"/>
      <c r="F504" s="7"/>
    </row>
    <row r="505" spans="2:6" ht="12.75">
      <c r="B505" s="7"/>
      <c r="C505" s="7"/>
      <c r="D505" s="7"/>
      <c r="E505" s="7"/>
      <c r="F505" s="7"/>
    </row>
    <row r="506" spans="2:6" ht="12.75">
      <c r="B506" s="7"/>
      <c r="C506" s="7"/>
      <c r="D506" s="7"/>
      <c r="E506" s="7"/>
      <c r="F506" s="7"/>
    </row>
    <row r="507" spans="2:6" ht="12.75">
      <c r="B507" s="7"/>
      <c r="C507" s="7"/>
      <c r="D507" s="7"/>
      <c r="E507" s="7"/>
      <c r="F507" s="7"/>
    </row>
    <row r="508" spans="2:6" ht="12.75">
      <c r="B508" s="7"/>
      <c r="C508" s="7"/>
      <c r="D508" s="7"/>
      <c r="E508" s="7"/>
      <c r="F508" s="7"/>
    </row>
    <row r="509" spans="2:6" ht="12.75">
      <c r="B509" s="7"/>
      <c r="C509" s="7"/>
      <c r="D509" s="7"/>
      <c r="E509" s="7"/>
      <c r="F509" s="7"/>
    </row>
    <row r="510" spans="2:6" ht="12.75">
      <c r="B510" s="7"/>
      <c r="C510" s="7"/>
      <c r="D510" s="7"/>
      <c r="E510" s="7"/>
      <c r="F510" s="7"/>
    </row>
    <row r="511" spans="2:6" ht="12.75">
      <c r="B511" s="7"/>
      <c r="C511" s="7"/>
      <c r="D511" s="7"/>
      <c r="E511" s="7"/>
      <c r="F511" s="7"/>
    </row>
    <row r="512" spans="2:6" ht="12.75">
      <c r="B512" s="7"/>
      <c r="C512" s="7"/>
      <c r="D512" s="7"/>
      <c r="E512" s="7"/>
      <c r="F512" s="7"/>
    </row>
    <row r="513" spans="2:6" ht="12.75">
      <c r="B513" s="7"/>
      <c r="C513" s="7"/>
      <c r="D513" s="7"/>
      <c r="E513" s="7"/>
      <c r="F513" s="7"/>
    </row>
    <row r="514" spans="2:6" ht="12.75">
      <c r="B514" s="7"/>
      <c r="C514" s="7"/>
      <c r="D514" s="7"/>
      <c r="E514" s="7"/>
      <c r="F514" s="7"/>
    </row>
    <row r="515" spans="2:6" ht="12.75">
      <c r="B515" s="7"/>
      <c r="C515" s="7"/>
      <c r="D515" s="7"/>
      <c r="E515" s="7"/>
      <c r="F515" s="7"/>
    </row>
    <row r="516" spans="2:6" ht="12.75">
      <c r="B516" s="7"/>
      <c r="C516" s="7"/>
      <c r="D516" s="7"/>
      <c r="E516" s="7"/>
      <c r="F516" s="7"/>
    </row>
    <row r="517" spans="2:6" ht="12.75">
      <c r="B517" s="7"/>
      <c r="C517" s="7"/>
      <c r="D517" s="7"/>
      <c r="E517" s="7"/>
      <c r="F517" s="7"/>
    </row>
    <row r="518" spans="2:6" ht="12.75">
      <c r="B518" s="7"/>
      <c r="C518" s="7"/>
      <c r="D518" s="7"/>
      <c r="E518" s="7"/>
      <c r="F518" s="7"/>
    </row>
    <row r="519" spans="2:6" ht="12.75">
      <c r="B519" s="7"/>
      <c r="C519" s="7"/>
      <c r="D519" s="7"/>
      <c r="E519" s="7"/>
      <c r="F519" s="7"/>
    </row>
    <row r="520" spans="2:6" ht="12.75">
      <c r="B520" s="7"/>
      <c r="C520" s="7"/>
      <c r="D520" s="7"/>
      <c r="E520" s="7"/>
      <c r="F520" s="7"/>
    </row>
    <row r="521" spans="2:6" ht="12.75">
      <c r="B521" s="7"/>
      <c r="C521" s="7"/>
      <c r="D521" s="7"/>
      <c r="E521" s="7"/>
      <c r="F521" s="7"/>
    </row>
    <row r="522" spans="2:6" ht="12.75">
      <c r="B522" s="7"/>
      <c r="C522" s="7"/>
      <c r="D522" s="7"/>
      <c r="E522" s="7"/>
      <c r="F522" s="7"/>
    </row>
    <row r="523" spans="2:6" ht="12.75">
      <c r="B523" s="7"/>
      <c r="C523" s="7"/>
      <c r="D523" s="7"/>
      <c r="E523" s="7"/>
      <c r="F523" s="7"/>
    </row>
    <row r="524" spans="2:6" ht="12.75">
      <c r="B524" s="7"/>
      <c r="C524" s="7"/>
      <c r="D524" s="7"/>
      <c r="E524" s="7"/>
      <c r="F524" s="7"/>
    </row>
    <row r="525" spans="2:6" ht="12.75">
      <c r="B525" s="7"/>
      <c r="C525" s="7"/>
      <c r="D525" s="7"/>
      <c r="E525" s="7"/>
      <c r="F525" s="7"/>
    </row>
    <row r="526" spans="2:6" ht="12.75">
      <c r="B526" s="7"/>
      <c r="C526" s="7"/>
      <c r="D526" s="7"/>
      <c r="E526" s="7"/>
      <c r="F526" s="7"/>
    </row>
    <row r="527" spans="2:6" ht="12.75">
      <c r="B527" s="7"/>
      <c r="C527" s="7"/>
      <c r="D527" s="7"/>
      <c r="E527" s="7"/>
      <c r="F527" s="7"/>
    </row>
    <row r="528" spans="2:6" ht="12.75">
      <c r="B528" s="7"/>
      <c r="C528" s="7"/>
      <c r="D528" s="7"/>
      <c r="E528" s="7"/>
      <c r="F528" s="7"/>
    </row>
    <row r="529" spans="2:6" ht="12.75">
      <c r="B529" s="7"/>
      <c r="C529" s="7"/>
      <c r="D529" s="7"/>
      <c r="E529" s="7"/>
      <c r="F529" s="7"/>
    </row>
    <row r="530" spans="2:6" ht="12.75">
      <c r="B530" s="7"/>
      <c r="C530" s="7"/>
      <c r="D530" s="7"/>
      <c r="E530" s="7"/>
      <c r="F530" s="7"/>
    </row>
    <row r="531" spans="2:6" ht="12.75">
      <c r="B531" s="7"/>
      <c r="C531" s="7"/>
      <c r="D531" s="7"/>
      <c r="E531" s="7"/>
      <c r="F531" s="7"/>
    </row>
    <row r="532" spans="2:6" ht="12.75">
      <c r="B532" s="7"/>
      <c r="C532" s="7"/>
      <c r="D532" s="7"/>
      <c r="E532" s="7"/>
      <c r="F532" s="7"/>
    </row>
    <row r="533" spans="2:6" ht="12.75">
      <c r="B533" s="7"/>
      <c r="C533" s="7"/>
      <c r="D533" s="7"/>
      <c r="E533" s="7"/>
      <c r="F533" s="7"/>
    </row>
    <row r="534" spans="2:6" ht="12.75">
      <c r="B534" s="7"/>
      <c r="C534" s="7"/>
      <c r="D534" s="7"/>
      <c r="E534" s="7"/>
      <c r="F534" s="7"/>
    </row>
    <row r="535" spans="2:6" ht="12.75">
      <c r="B535" s="7"/>
      <c r="C535" s="7"/>
      <c r="D535" s="7"/>
      <c r="E535" s="7"/>
      <c r="F535" s="7"/>
    </row>
    <row r="536" spans="2:6" ht="12.75">
      <c r="B536" s="7"/>
      <c r="C536" s="7"/>
      <c r="D536" s="7"/>
      <c r="E536" s="7"/>
      <c r="F536" s="7"/>
    </row>
    <row r="537" spans="2:6" ht="12.75">
      <c r="B537" s="7"/>
      <c r="C537" s="7"/>
      <c r="D537" s="7"/>
      <c r="E537" s="7"/>
      <c r="F537" s="7"/>
    </row>
    <row r="538" spans="2:6" ht="12.75">
      <c r="B538" s="7"/>
      <c r="C538" s="7"/>
      <c r="D538" s="7"/>
      <c r="E538" s="7"/>
      <c r="F538" s="7"/>
    </row>
    <row r="539" spans="2:6" ht="12.75">
      <c r="B539" s="7"/>
      <c r="C539" s="7"/>
      <c r="D539" s="7"/>
      <c r="E539" s="7"/>
      <c r="F539" s="7"/>
    </row>
    <row r="540" spans="2:6" ht="12.75">
      <c r="B540" s="7"/>
      <c r="C540" s="7"/>
      <c r="D540" s="7"/>
      <c r="E540" s="7"/>
      <c r="F540" s="7"/>
    </row>
    <row r="541" spans="2:6" ht="12.75">
      <c r="B541" s="7"/>
      <c r="C541" s="7"/>
      <c r="D541" s="7"/>
      <c r="E541" s="7"/>
      <c r="F541" s="7"/>
    </row>
    <row r="542" spans="2:6" ht="12.75">
      <c r="B542" s="7"/>
      <c r="C542" s="7"/>
      <c r="D542" s="7"/>
      <c r="E542" s="7"/>
      <c r="F542" s="7"/>
    </row>
    <row r="543" spans="2:6" ht="12.75">
      <c r="B543" s="7"/>
      <c r="C543" s="7"/>
      <c r="D543" s="7"/>
      <c r="E543" s="7"/>
      <c r="F543" s="7"/>
    </row>
    <row r="544" spans="2:6" ht="12.75">
      <c r="B544" s="7"/>
      <c r="C544" s="7"/>
      <c r="D544" s="7"/>
      <c r="E544" s="7"/>
      <c r="F544" s="7"/>
    </row>
    <row r="545" spans="2:6" ht="12.75">
      <c r="B545" s="7"/>
      <c r="C545" s="7"/>
      <c r="D545" s="7"/>
      <c r="E545" s="7"/>
      <c r="F545" s="7"/>
    </row>
    <row r="546" spans="2:6" ht="12.75">
      <c r="B546" s="7"/>
      <c r="C546" s="7"/>
      <c r="D546" s="7"/>
      <c r="E546" s="7"/>
      <c r="F546" s="7"/>
    </row>
    <row r="547" spans="2:6" ht="12.75">
      <c r="B547" s="7"/>
      <c r="C547" s="7"/>
      <c r="D547" s="7"/>
      <c r="E547" s="7"/>
      <c r="F547" s="7"/>
    </row>
    <row r="548" spans="2:6" ht="12.75">
      <c r="B548" s="7"/>
      <c r="C548" s="7"/>
      <c r="D548" s="7"/>
      <c r="E548" s="7"/>
      <c r="F548" s="7"/>
    </row>
    <row r="549" spans="2:6" ht="12.75">
      <c r="B549" s="7"/>
      <c r="C549" s="7"/>
      <c r="D549" s="7"/>
      <c r="E549" s="7"/>
      <c r="F549" s="7"/>
    </row>
    <row r="550" spans="2:6" ht="12.75">
      <c r="B550" s="7"/>
      <c r="C550" s="7"/>
      <c r="D550" s="7"/>
      <c r="E550" s="7"/>
      <c r="F550" s="7"/>
    </row>
    <row r="551" spans="2:6" ht="12.75">
      <c r="B551" s="7"/>
      <c r="C551" s="7"/>
      <c r="D551" s="7"/>
      <c r="E551" s="7"/>
      <c r="F551" s="7"/>
    </row>
    <row r="552" spans="2:6" ht="12.75">
      <c r="B552" s="7"/>
      <c r="C552" s="7"/>
      <c r="D552" s="7"/>
      <c r="E552" s="7"/>
      <c r="F552" s="7"/>
    </row>
    <row r="553" spans="2:6" ht="12.75">
      <c r="B553" s="7"/>
      <c r="C553" s="7"/>
      <c r="D553" s="7"/>
      <c r="E553" s="7"/>
      <c r="F553" s="7"/>
    </row>
    <row r="554" spans="2:6" ht="12.75">
      <c r="B554" s="7"/>
      <c r="C554" s="7"/>
      <c r="D554" s="7"/>
      <c r="E554" s="7"/>
      <c r="F554" s="7"/>
    </row>
    <row r="555" spans="2:6" ht="12.75">
      <c r="B555" s="7"/>
      <c r="C555" s="7"/>
      <c r="D555" s="7"/>
      <c r="E555" s="7"/>
      <c r="F555" s="7"/>
    </row>
    <row r="556" spans="2:6" ht="12.75">
      <c r="B556" s="7"/>
      <c r="C556" s="7"/>
      <c r="D556" s="7"/>
      <c r="E556" s="7"/>
      <c r="F556" s="7"/>
    </row>
    <row r="557" spans="2:6" ht="12.75">
      <c r="B557" s="7"/>
      <c r="C557" s="7"/>
      <c r="D557" s="7"/>
      <c r="E557" s="7"/>
      <c r="F557" s="7"/>
    </row>
    <row r="558" spans="2:6" ht="12.75">
      <c r="B558" s="7"/>
      <c r="C558" s="7"/>
      <c r="D558" s="7"/>
      <c r="E558" s="7"/>
      <c r="F558" s="7"/>
    </row>
    <row r="559" spans="2:6" ht="12.75">
      <c r="B559" s="7"/>
      <c r="C559" s="7"/>
      <c r="D559" s="7"/>
      <c r="E559" s="7"/>
      <c r="F559" s="7"/>
    </row>
    <row r="560" spans="2:6" ht="12.75">
      <c r="B560" s="7"/>
      <c r="C560" s="7"/>
      <c r="D560" s="7"/>
      <c r="E560" s="7"/>
      <c r="F560" s="7"/>
    </row>
    <row r="561" spans="2:6" ht="12.75">
      <c r="B561" s="7"/>
      <c r="C561" s="7"/>
      <c r="D561" s="7"/>
      <c r="E561" s="7"/>
      <c r="F561" s="7"/>
    </row>
    <row r="562" spans="2:6" ht="12.75">
      <c r="B562" s="7"/>
      <c r="C562" s="7"/>
      <c r="D562" s="7"/>
      <c r="E562" s="7"/>
      <c r="F562" s="7"/>
    </row>
    <row r="563" spans="2:6" ht="12.75">
      <c r="B563" s="7"/>
      <c r="C563" s="7"/>
      <c r="D563" s="7"/>
      <c r="E563" s="7"/>
      <c r="F563" s="7"/>
    </row>
    <row r="564" spans="2:6" ht="12.75">
      <c r="B564" s="7"/>
      <c r="C564" s="7"/>
      <c r="D564" s="7"/>
      <c r="E564" s="7"/>
      <c r="F564" s="7"/>
    </row>
    <row r="565" spans="2:6" ht="12.75">
      <c r="B565" s="7"/>
      <c r="C565" s="7"/>
      <c r="D565" s="7"/>
      <c r="E565" s="7"/>
      <c r="F565" s="7"/>
    </row>
    <row r="566" spans="2:6" ht="12.75">
      <c r="B566" s="7"/>
      <c r="C566" s="7"/>
      <c r="D566" s="7"/>
      <c r="E566" s="7"/>
      <c r="F566" s="7"/>
    </row>
    <row r="567" spans="2:6" ht="12.75">
      <c r="B567" s="7"/>
      <c r="C567" s="7"/>
      <c r="D567" s="7"/>
      <c r="E567" s="7"/>
      <c r="F567" s="7"/>
    </row>
    <row r="568" spans="2:6" ht="12.75">
      <c r="B568" s="7"/>
      <c r="C568" s="7"/>
      <c r="D568" s="7"/>
      <c r="E568" s="7"/>
      <c r="F568" s="7"/>
    </row>
    <row r="569" spans="2:6" ht="12.75">
      <c r="B569" s="7"/>
      <c r="C569" s="7"/>
      <c r="D569" s="7"/>
      <c r="E569" s="7"/>
      <c r="F569" s="7"/>
    </row>
    <row r="570" spans="2:6" ht="12.75">
      <c r="B570" s="7"/>
      <c r="C570" s="7"/>
      <c r="D570" s="7"/>
      <c r="E570" s="7"/>
      <c r="F570" s="7"/>
    </row>
    <row r="571" spans="2:6" ht="12.75">
      <c r="B571" s="7"/>
      <c r="C571" s="7"/>
      <c r="D571" s="7"/>
      <c r="E571" s="7"/>
      <c r="F571" s="7"/>
    </row>
    <row r="572" spans="2:6" ht="12.75">
      <c r="B572" s="7"/>
      <c r="C572" s="7"/>
      <c r="D572" s="7"/>
      <c r="E572" s="7"/>
      <c r="F572" s="7"/>
    </row>
    <row r="573" spans="2:6" ht="12.75">
      <c r="B573" s="7"/>
      <c r="C573" s="7"/>
      <c r="D573" s="7"/>
      <c r="E573" s="7"/>
      <c r="F573" s="7"/>
    </row>
    <row r="574" spans="2:6" ht="12.75">
      <c r="B574" s="7"/>
      <c r="C574" s="7"/>
      <c r="D574" s="7"/>
      <c r="E574" s="7"/>
      <c r="F574" s="7"/>
    </row>
    <row r="575" spans="2:6" ht="12.75">
      <c r="B575" s="7"/>
      <c r="C575" s="7"/>
      <c r="D575" s="7"/>
      <c r="E575" s="7"/>
      <c r="F575" s="7"/>
    </row>
    <row r="576" spans="2:6" ht="12.75">
      <c r="B576" s="7"/>
      <c r="C576" s="7"/>
      <c r="D576" s="7"/>
      <c r="E576" s="7"/>
      <c r="F576" s="7"/>
    </row>
    <row r="577" spans="2:6" ht="12.75">
      <c r="B577" s="7"/>
      <c r="C577" s="7"/>
      <c r="D577" s="7"/>
      <c r="E577" s="7"/>
      <c r="F577" s="7"/>
    </row>
    <row r="578" spans="2:6" ht="12.75">
      <c r="B578" s="7"/>
      <c r="C578" s="7"/>
      <c r="D578" s="7"/>
      <c r="E578" s="7"/>
      <c r="F578" s="7"/>
    </row>
    <row r="579" spans="2:6" ht="12.75">
      <c r="B579" s="7"/>
      <c r="C579" s="7"/>
      <c r="D579" s="7"/>
      <c r="E579" s="7"/>
      <c r="F579" s="7"/>
    </row>
    <row r="580" spans="2:6" ht="12.75">
      <c r="B580" s="7"/>
      <c r="C580" s="7"/>
      <c r="D580" s="7"/>
      <c r="E580" s="7"/>
      <c r="F580" s="7"/>
    </row>
    <row r="581" spans="2:6" ht="12.75">
      <c r="B581" s="7"/>
      <c r="C581" s="7"/>
      <c r="D581" s="7"/>
      <c r="E581" s="7"/>
      <c r="F581" s="7"/>
    </row>
    <row r="582" spans="2:6" ht="12.75">
      <c r="B582" s="7"/>
      <c r="C582" s="7"/>
      <c r="D582" s="7"/>
      <c r="E582" s="7"/>
      <c r="F582" s="7"/>
    </row>
    <row r="583" spans="2:6" ht="12.75">
      <c r="B583" s="7"/>
      <c r="C583" s="7"/>
      <c r="D583" s="7"/>
      <c r="E583" s="7"/>
      <c r="F583" s="7"/>
    </row>
    <row r="584" spans="2:6" ht="12.75">
      <c r="B584" s="7"/>
      <c r="C584" s="7"/>
      <c r="D584" s="7"/>
      <c r="E584" s="7"/>
      <c r="F584" s="7"/>
    </row>
    <row r="585" spans="2:6" ht="12.75">
      <c r="B585" s="7"/>
      <c r="C585" s="7"/>
      <c r="D585" s="7"/>
      <c r="E585" s="7"/>
      <c r="F585" s="7"/>
    </row>
    <row r="586" spans="2:6" ht="12.75">
      <c r="B586" s="7"/>
      <c r="C586" s="7"/>
      <c r="D586" s="7"/>
      <c r="E586" s="7"/>
      <c r="F586" s="7"/>
    </row>
    <row r="587" spans="2:6" ht="12.75">
      <c r="B587" s="7"/>
      <c r="C587" s="7"/>
      <c r="D587" s="7"/>
      <c r="E587" s="7"/>
      <c r="F587" s="7"/>
    </row>
    <row r="588" spans="2:6" ht="12.75">
      <c r="B588" s="7"/>
      <c r="C588" s="7"/>
      <c r="D588" s="7"/>
      <c r="E588" s="7"/>
      <c r="F588" s="7"/>
    </row>
    <row r="589" spans="2:6" ht="12.75">
      <c r="B589" s="7"/>
      <c r="C589" s="7"/>
      <c r="D589" s="7"/>
      <c r="E589" s="7"/>
      <c r="F589" s="7"/>
    </row>
    <row r="590" spans="2:6" ht="12.75">
      <c r="B590" s="7"/>
      <c r="C590" s="7"/>
      <c r="D590" s="7"/>
      <c r="E590" s="7"/>
      <c r="F590" s="7"/>
    </row>
    <row r="591" spans="2:6" ht="12.75">
      <c r="B591" s="7"/>
      <c r="C591" s="7"/>
      <c r="D591" s="7"/>
      <c r="E591" s="7"/>
      <c r="F591" s="7"/>
    </row>
    <row r="592" spans="2:6" ht="12.75">
      <c r="B592" s="7"/>
      <c r="C592" s="7"/>
      <c r="D592" s="7"/>
      <c r="E592" s="7"/>
      <c r="F592" s="7"/>
    </row>
    <row r="593" spans="2:6" ht="12.75">
      <c r="B593" s="7"/>
      <c r="C593" s="7"/>
      <c r="D593" s="7"/>
      <c r="E593" s="7"/>
      <c r="F593" s="7"/>
    </row>
    <row r="594" spans="2:6" ht="12.75">
      <c r="B594" s="7"/>
      <c r="C594" s="7"/>
      <c r="D594" s="7"/>
      <c r="E594" s="7"/>
      <c r="F594" s="7"/>
    </row>
    <row r="595" spans="2:6" ht="12.75">
      <c r="B595" s="7"/>
      <c r="C595" s="7"/>
      <c r="D595" s="7"/>
      <c r="E595" s="7"/>
      <c r="F595" s="7"/>
    </row>
    <row r="596" spans="2:6" ht="12.75">
      <c r="B596" s="7"/>
      <c r="C596" s="7"/>
      <c r="D596" s="7"/>
      <c r="E596" s="7"/>
      <c r="F596" s="7"/>
    </row>
    <row r="597" spans="2:6" ht="12.75">
      <c r="B597" s="7"/>
      <c r="C597" s="7"/>
      <c r="D597" s="7"/>
      <c r="E597" s="7"/>
      <c r="F597" s="7"/>
    </row>
    <row r="598" spans="2:6" ht="12.75">
      <c r="B598" s="7"/>
      <c r="C598" s="7"/>
      <c r="D598" s="7"/>
      <c r="E598" s="7"/>
      <c r="F598" s="7"/>
    </row>
    <row r="599" spans="2:6" ht="12.75">
      <c r="B599" s="7"/>
      <c r="C599" s="7"/>
      <c r="D599" s="7"/>
      <c r="E599" s="7"/>
      <c r="F599" s="7"/>
    </row>
    <row r="600" spans="2:6" ht="12.75">
      <c r="B600" s="7"/>
      <c r="C600" s="7"/>
      <c r="D600" s="7"/>
      <c r="E600" s="7"/>
      <c r="F600" s="7"/>
    </row>
    <row r="601" spans="2:6" ht="12.75">
      <c r="B601" s="7"/>
      <c r="C601" s="7"/>
      <c r="D601" s="7"/>
      <c r="E601" s="7"/>
      <c r="F601" s="7"/>
    </row>
    <row r="602" spans="2:6" ht="12.75">
      <c r="B602" s="7"/>
      <c r="C602" s="7"/>
      <c r="D602" s="7"/>
      <c r="E602" s="7"/>
      <c r="F602" s="7"/>
    </row>
    <row r="603" spans="2:6" ht="12.75">
      <c r="B603" s="7"/>
      <c r="C603" s="7"/>
      <c r="D603" s="7"/>
      <c r="E603" s="7"/>
      <c r="F603" s="7"/>
    </row>
    <row r="604" spans="2:6" ht="12.75">
      <c r="B604" s="7"/>
      <c r="C604" s="7"/>
      <c r="D604" s="7"/>
      <c r="E604" s="7"/>
      <c r="F604" s="7"/>
    </row>
    <row r="605" spans="2:6" ht="12.75">
      <c r="B605" s="7"/>
      <c r="C605" s="7"/>
      <c r="D605" s="7"/>
      <c r="E605" s="7"/>
      <c r="F605" s="7"/>
    </row>
    <row r="606" spans="2:6" ht="12.75">
      <c r="B606" s="7"/>
      <c r="C606" s="7"/>
      <c r="D606" s="7"/>
      <c r="E606" s="7"/>
      <c r="F606" s="7"/>
    </row>
    <row r="607" spans="2:6" ht="12.75">
      <c r="B607" s="7"/>
      <c r="C607" s="7"/>
      <c r="D607" s="7"/>
      <c r="E607" s="7"/>
      <c r="F607" s="7"/>
    </row>
    <row r="608" spans="2:6" ht="12.75">
      <c r="B608" s="7"/>
      <c r="C608" s="7"/>
      <c r="D608" s="7"/>
      <c r="E608" s="7"/>
      <c r="F608" s="7"/>
    </row>
    <row r="609" spans="2:6" ht="12.75">
      <c r="B609" s="7"/>
      <c r="C609" s="7"/>
      <c r="D609" s="7"/>
      <c r="E609" s="7"/>
      <c r="F609" s="7"/>
    </row>
    <row r="610" spans="2:6" ht="12.75">
      <c r="B610" s="7"/>
      <c r="C610" s="7"/>
      <c r="D610" s="7"/>
      <c r="E610" s="7"/>
      <c r="F610" s="7"/>
    </row>
    <row r="611" spans="2:6" ht="12.75">
      <c r="B611" s="7"/>
      <c r="C611" s="7"/>
      <c r="D611" s="7"/>
      <c r="E611" s="7"/>
      <c r="F611" s="7"/>
    </row>
    <row r="612" spans="2:6" ht="12.75">
      <c r="B612" s="7"/>
      <c r="C612" s="7"/>
      <c r="D612" s="7"/>
      <c r="E612" s="7"/>
      <c r="F612" s="7"/>
    </row>
    <row r="613" spans="2:6" ht="12.75">
      <c r="B613" s="7"/>
      <c r="C613" s="7"/>
      <c r="D613" s="7"/>
      <c r="E613" s="7"/>
      <c r="F613" s="7"/>
    </row>
    <row r="614" spans="2:6" ht="12.75">
      <c r="B614" s="7"/>
      <c r="C614" s="7"/>
      <c r="D614" s="7"/>
      <c r="E614" s="7"/>
      <c r="F614" s="7"/>
    </row>
    <row r="615" spans="2:6" ht="12.75">
      <c r="B615" s="7"/>
      <c r="C615" s="7"/>
      <c r="D615" s="7"/>
      <c r="E615" s="7"/>
      <c r="F615" s="7"/>
    </row>
    <row r="616" spans="2:6" ht="12.75">
      <c r="B616" s="7"/>
      <c r="C616" s="7"/>
      <c r="D616" s="7"/>
      <c r="E616" s="7"/>
      <c r="F616" s="7"/>
    </row>
    <row r="617" spans="2:6" ht="12.75">
      <c r="B617" s="7"/>
      <c r="C617" s="7"/>
      <c r="D617" s="7"/>
      <c r="E617" s="7"/>
      <c r="F617" s="7"/>
    </row>
    <row r="618" spans="2:6" ht="12.75">
      <c r="B618" s="7"/>
      <c r="C618" s="7"/>
      <c r="D618" s="7"/>
      <c r="E618" s="7"/>
      <c r="F618" s="7"/>
    </row>
    <row r="619" spans="2:6" ht="12.75">
      <c r="B619" s="7"/>
      <c r="C619" s="7"/>
      <c r="D619" s="7"/>
      <c r="E619" s="7"/>
      <c r="F619" s="7"/>
    </row>
    <row r="620" spans="2:6" ht="12.75">
      <c r="B620" s="7"/>
      <c r="C620" s="7"/>
      <c r="D620" s="7"/>
      <c r="E620" s="7"/>
      <c r="F620" s="7"/>
    </row>
    <row r="621" spans="2:6" ht="12.75">
      <c r="B621" s="7"/>
      <c r="C621" s="7"/>
      <c r="D621" s="7"/>
      <c r="E621" s="7"/>
      <c r="F621" s="7"/>
    </row>
    <row r="622" spans="2:6" ht="12.75">
      <c r="B622" s="7"/>
      <c r="C622" s="7"/>
      <c r="D622" s="7"/>
      <c r="E622" s="7"/>
      <c r="F622" s="7"/>
    </row>
    <row r="623" spans="2:6" ht="12.75">
      <c r="B623" s="7"/>
      <c r="C623" s="7"/>
      <c r="D623" s="7"/>
      <c r="E623" s="7"/>
      <c r="F623" s="7"/>
    </row>
    <row r="624" spans="2:6" ht="12.75">
      <c r="B624" s="7"/>
      <c r="C624" s="7"/>
      <c r="D624" s="7"/>
      <c r="E624" s="7"/>
      <c r="F624" s="7"/>
    </row>
    <row r="625" spans="2:6" ht="12.75">
      <c r="B625" s="7"/>
      <c r="C625" s="7"/>
      <c r="D625" s="7"/>
      <c r="E625" s="7"/>
      <c r="F625" s="7"/>
    </row>
    <row r="626" spans="2:6" ht="12.75">
      <c r="B626" s="7"/>
      <c r="C626" s="7"/>
      <c r="D626" s="7"/>
      <c r="E626" s="7"/>
      <c r="F626" s="7"/>
    </row>
    <row r="627" spans="2:6" ht="12.75">
      <c r="B627" s="7"/>
      <c r="C627" s="7"/>
      <c r="D627" s="7"/>
      <c r="E627" s="7"/>
      <c r="F627" s="7"/>
    </row>
    <row r="628" spans="2:6" ht="12.75">
      <c r="B628" s="7"/>
      <c r="C628" s="7"/>
      <c r="D628" s="7"/>
      <c r="E628" s="7"/>
      <c r="F628" s="7"/>
    </row>
    <row r="629" spans="2:6" ht="12.75">
      <c r="B629" s="7"/>
      <c r="C629" s="7"/>
      <c r="D629" s="7"/>
      <c r="E629" s="7"/>
      <c r="F629" s="7"/>
    </row>
    <row r="630" spans="2:6" ht="12.75">
      <c r="B630" s="7"/>
      <c r="C630" s="7"/>
      <c r="D630" s="7"/>
      <c r="E630" s="7"/>
      <c r="F630" s="7"/>
    </row>
    <row r="631" spans="2:6" ht="12.75">
      <c r="B631" s="7"/>
      <c r="C631" s="7"/>
      <c r="D631" s="7"/>
      <c r="E631" s="7"/>
      <c r="F631" s="7"/>
    </row>
    <row r="632" spans="2:6" ht="12.75">
      <c r="B632" s="7"/>
      <c r="C632" s="7"/>
      <c r="D632" s="7"/>
      <c r="E632" s="7"/>
      <c r="F632" s="7"/>
    </row>
    <row r="633" spans="2:6" ht="12.75">
      <c r="B633" s="7"/>
      <c r="C633" s="7"/>
      <c r="D633" s="7"/>
      <c r="E633" s="7"/>
      <c r="F633" s="7"/>
    </row>
    <row r="634" spans="2:6" ht="12.75">
      <c r="B634" s="7"/>
      <c r="C634" s="7"/>
      <c r="D634" s="7"/>
      <c r="E634" s="7"/>
      <c r="F634" s="7"/>
    </row>
    <row r="635" spans="2:6" ht="12.75">
      <c r="B635" s="7"/>
      <c r="C635" s="7"/>
      <c r="D635" s="7"/>
      <c r="E635" s="7"/>
      <c r="F635" s="7"/>
    </row>
    <row r="636" spans="2:6" ht="12.75">
      <c r="B636" s="7"/>
      <c r="C636" s="7"/>
      <c r="D636" s="7"/>
      <c r="E636" s="7"/>
      <c r="F636" s="7"/>
    </row>
    <row r="637" spans="2:6" ht="12.75">
      <c r="B637" s="7"/>
      <c r="C637" s="7"/>
      <c r="D637" s="7"/>
      <c r="E637" s="7"/>
      <c r="F637" s="7"/>
    </row>
    <row r="638" spans="2:6" ht="12.75">
      <c r="B638" s="7"/>
      <c r="C638" s="7"/>
      <c r="D638" s="7"/>
      <c r="E638" s="7"/>
      <c r="F638" s="7"/>
    </row>
    <row r="639" spans="2:6" ht="12.75">
      <c r="B639" s="7"/>
      <c r="C639" s="7"/>
      <c r="D639" s="7"/>
      <c r="E639" s="7"/>
      <c r="F639" s="7"/>
    </row>
    <row r="640" spans="2:6" ht="12.75">
      <c r="B640" s="7"/>
      <c r="C640" s="7"/>
      <c r="D640" s="7"/>
      <c r="E640" s="7"/>
      <c r="F640" s="7"/>
    </row>
    <row r="641" spans="2:6" ht="12.75">
      <c r="B641" s="7"/>
      <c r="C641" s="7"/>
      <c r="D641" s="7"/>
      <c r="E641" s="7"/>
      <c r="F641" s="7"/>
    </row>
    <row r="642" spans="2:6" ht="12.75">
      <c r="B642" s="7"/>
      <c r="C642" s="7"/>
      <c r="D642" s="7"/>
      <c r="E642" s="7"/>
      <c r="F642" s="7"/>
    </row>
    <row r="643" spans="2:6" ht="12.75">
      <c r="B643" s="7"/>
      <c r="C643" s="7"/>
      <c r="D643" s="7"/>
      <c r="E643" s="7"/>
      <c r="F643" s="7"/>
    </row>
    <row r="644" spans="2:6" ht="12.75">
      <c r="B644" s="7"/>
      <c r="C644" s="7"/>
      <c r="D644" s="7"/>
      <c r="E644" s="7"/>
      <c r="F644" s="7"/>
    </row>
    <row r="645" spans="2:6" ht="12.75">
      <c r="B645" s="7"/>
      <c r="C645" s="7"/>
      <c r="D645" s="7"/>
      <c r="E645" s="7"/>
      <c r="F645" s="7"/>
    </row>
    <row r="646" spans="2:6" ht="12.75">
      <c r="B646" s="7"/>
      <c r="C646" s="7"/>
      <c r="D646" s="7"/>
      <c r="E646" s="7"/>
      <c r="F646" s="7"/>
    </row>
    <row r="647" spans="2:6" ht="12.75">
      <c r="B647" s="7"/>
      <c r="C647" s="7"/>
      <c r="D647" s="7"/>
      <c r="E647" s="7"/>
      <c r="F647" s="7"/>
    </row>
    <row r="648" spans="2:6" ht="12.75">
      <c r="B648" s="7"/>
      <c r="C648" s="7"/>
      <c r="D648" s="7"/>
      <c r="E648" s="7"/>
      <c r="F648" s="7"/>
    </row>
    <row r="649" spans="2:6" ht="12.75">
      <c r="B649" s="7"/>
      <c r="C649" s="7"/>
      <c r="D649" s="7"/>
      <c r="E649" s="7"/>
      <c r="F649" s="7"/>
    </row>
    <row r="650" spans="2:6" ht="12.75">
      <c r="B650" s="7"/>
      <c r="C650" s="7"/>
      <c r="D650" s="7"/>
      <c r="E650" s="7"/>
      <c r="F650" s="7"/>
    </row>
    <row r="651" spans="2:6" ht="12.75">
      <c r="B651" s="7"/>
      <c r="C651" s="7"/>
      <c r="D651" s="7"/>
      <c r="E651" s="7"/>
      <c r="F651" s="7"/>
    </row>
    <row r="652" spans="2:6" ht="12.75">
      <c r="B652" s="7"/>
      <c r="C652" s="7"/>
      <c r="D652" s="7"/>
      <c r="E652" s="7"/>
      <c r="F652" s="7"/>
    </row>
    <row r="653" spans="2:6" ht="12.75">
      <c r="B653" s="7"/>
      <c r="C653" s="7"/>
      <c r="D653" s="7"/>
      <c r="E653" s="7"/>
      <c r="F653" s="7"/>
    </row>
    <row r="654" spans="2:6" ht="12.75">
      <c r="B654" s="7"/>
      <c r="C654" s="7"/>
      <c r="D654" s="7"/>
      <c r="E654" s="7"/>
      <c r="F654" s="7"/>
    </row>
    <row r="655" spans="2:6" ht="12.75">
      <c r="B655" s="7"/>
      <c r="C655" s="7"/>
      <c r="D655" s="7"/>
      <c r="E655" s="7"/>
      <c r="F655" s="7"/>
    </row>
    <row r="656" spans="2:6" ht="12.75">
      <c r="B656" s="7"/>
      <c r="C656" s="7"/>
      <c r="D656" s="7"/>
      <c r="E656" s="7"/>
      <c r="F656" s="7"/>
    </row>
    <row r="657" spans="2:6" ht="12.75">
      <c r="B657" s="7"/>
      <c r="C657" s="7"/>
      <c r="D657" s="7"/>
      <c r="E657" s="7"/>
      <c r="F657" s="7"/>
    </row>
    <row r="658" spans="2:6" ht="12.75">
      <c r="B658" s="7"/>
      <c r="C658" s="7"/>
      <c r="D658" s="7"/>
      <c r="E658" s="7"/>
      <c r="F658" s="7"/>
    </row>
    <row r="659" spans="2:6" ht="12.75">
      <c r="B659" s="7"/>
      <c r="C659" s="7"/>
      <c r="D659" s="7"/>
      <c r="E659" s="7"/>
      <c r="F659" s="7"/>
    </row>
    <row r="660" spans="2:6" ht="12.75">
      <c r="B660" s="7"/>
      <c r="C660" s="7"/>
      <c r="D660" s="7"/>
      <c r="E660" s="7"/>
      <c r="F660" s="7"/>
    </row>
    <row r="661" spans="2:6" ht="12.75">
      <c r="B661" s="7"/>
      <c r="C661" s="7"/>
      <c r="D661" s="7"/>
      <c r="E661" s="7"/>
      <c r="F661" s="7"/>
    </row>
    <row r="662" spans="2:6" ht="12.75">
      <c r="B662" s="7"/>
      <c r="C662" s="7"/>
      <c r="D662" s="7"/>
      <c r="E662" s="7"/>
      <c r="F662" s="7"/>
    </row>
    <row r="663" spans="2:6" ht="12.75">
      <c r="B663" s="7"/>
      <c r="C663" s="7"/>
      <c r="D663" s="7"/>
      <c r="E663" s="7"/>
      <c r="F663" s="7"/>
    </row>
    <row r="664" spans="2:6" ht="12.75">
      <c r="B664" s="7"/>
      <c r="C664" s="7"/>
      <c r="D664" s="7"/>
      <c r="E664" s="7"/>
      <c r="F664" s="7"/>
    </row>
    <row r="665" spans="2:6" ht="12.75">
      <c r="B665" s="7"/>
      <c r="C665" s="7"/>
      <c r="D665" s="7"/>
      <c r="E665" s="7"/>
      <c r="F665" s="7"/>
    </row>
    <row r="666" spans="2:6" ht="12.75">
      <c r="B666" s="7"/>
      <c r="C666" s="7"/>
      <c r="D666" s="7"/>
      <c r="E666" s="7"/>
      <c r="F666" s="7"/>
    </row>
    <row r="667" spans="2:6" ht="12.75">
      <c r="B667" s="7"/>
      <c r="C667" s="7"/>
      <c r="D667" s="7"/>
      <c r="E667" s="7"/>
      <c r="F667" s="7"/>
    </row>
    <row r="668" spans="2:6" ht="12.75">
      <c r="B668" s="7"/>
      <c r="C668" s="7"/>
      <c r="D668" s="7"/>
      <c r="E668" s="7"/>
      <c r="F668" s="7"/>
    </row>
    <row r="669" spans="2:6" ht="12.75">
      <c r="B669" s="7"/>
      <c r="C669" s="7"/>
      <c r="D669" s="7"/>
      <c r="E669" s="7"/>
      <c r="F669" s="7"/>
    </row>
    <row r="670" spans="2:6" ht="12.75">
      <c r="B670" s="7"/>
      <c r="C670" s="7"/>
      <c r="D670" s="7"/>
      <c r="E670" s="7"/>
      <c r="F670" s="7"/>
    </row>
    <row r="671" spans="2:6" ht="12.75">
      <c r="B671" s="7"/>
      <c r="C671" s="7"/>
      <c r="D671" s="7"/>
      <c r="E671" s="7"/>
      <c r="F671" s="7"/>
    </row>
    <row r="672" spans="2:6" ht="12.75">
      <c r="B672" s="7"/>
      <c r="C672" s="7"/>
      <c r="D672" s="7"/>
      <c r="E672" s="7"/>
      <c r="F672" s="7"/>
    </row>
    <row r="673" spans="2:6" ht="12.75">
      <c r="B673" s="7"/>
      <c r="C673" s="7"/>
      <c r="D673" s="7"/>
      <c r="E673" s="7"/>
      <c r="F673" s="7"/>
    </row>
    <row r="674" spans="2:6" ht="12.75">
      <c r="B674" s="7"/>
      <c r="C674" s="7"/>
      <c r="D674" s="7"/>
      <c r="E674" s="7"/>
      <c r="F674" s="7"/>
    </row>
    <row r="675" spans="2:6" ht="12.75">
      <c r="B675" s="7"/>
      <c r="C675" s="7"/>
      <c r="D675" s="7"/>
      <c r="E675" s="7"/>
      <c r="F675" s="7"/>
    </row>
    <row r="676" spans="2:6" ht="12.75">
      <c r="B676" s="7"/>
      <c r="C676" s="7"/>
      <c r="D676" s="7"/>
      <c r="E676" s="7"/>
      <c r="F676" s="7"/>
    </row>
    <row r="677" spans="2:6" ht="12.75">
      <c r="B677" s="7"/>
      <c r="C677" s="7"/>
      <c r="D677" s="7"/>
      <c r="E677" s="7"/>
      <c r="F677" s="7"/>
    </row>
    <row r="678" spans="2:6" ht="12.75">
      <c r="B678" s="7"/>
      <c r="C678" s="7"/>
      <c r="D678" s="7"/>
      <c r="E678" s="7"/>
      <c r="F678" s="7"/>
    </row>
    <row r="679" spans="2:6" ht="12.75">
      <c r="B679" s="7"/>
      <c r="C679" s="7"/>
      <c r="D679" s="7"/>
      <c r="E679" s="7"/>
      <c r="F679" s="7"/>
    </row>
    <row r="680" spans="2:6" ht="12.75">
      <c r="B680" s="7"/>
      <c r="C680" s="7"/>
      <c r="D680" s="7"/>
      <c r="E680" s="7"/>
      <c r="F680" s="7"/>
    </row>
    <row r="681" spans="2:6" ht="12.75">
      <c r="B681" s="7"/>
      <c r="C681" s="7"/>
      <c r="D681" s="7"/>
      <c r="E681" s="7"/>
      <c r="F681" s="7"/>
    </row>
    <row r="682" spans="2:6" ht="12.75">
      <c r="B682" s="7"/>
      <c r="C682" s="7"/>
      <c r="D682" s="7"/>
      <c r="E682" s="7"/>
      <c r="F682" s="7"/>
    </row>
    <row r="683" spans="2:6" ht="12.75">
      <c r="B683" s="7"/>
      <c r="C683" s="7"/>
      <c r="D683" s="7"/>
      <c r="E683" s="7"/>
      <c r="F683" s="7"/>
    </row>
    <row r="684" spans="2:6" ht="12.75">
      <c r="B684" s="7"/>
      <c r="C684" s="7"/>
      <c r="D684" s="7"/>
      <c r="E684" s="7"/>
      <c r="F684" s="7"/>
    </row>
    <row r="685" spans="2:6" ht="12.75">
      <c r="B685" s="7"/>
      <c r="C685" s="7"/>
      <c r="D685" s="7"/>
      <c r="E685" s="7"/>
      <c r="F685" s="7"/>
    </row>
    <row r="686" spans="2:6" ht="12.75">
      <c r="B686" s="7"/>
      <c r="C686" s="7"/>
      <c r="D686" s="7"/>
      <c r="E686" s="7"/>
      <c r="F686" s="7"/>
    </row>
    <row r="687" spans="2:6" ht="12.75">
      <c r="B687" s="7"/>
      <c r="C687" s="7"/>
      <c r="D687" s="7"/>
      <c r="E687" s="7"/>
      <c r="F687" s="7"/>
    </row>
    <row r="688" spans="2:6" ht="12.75">
      <c r="B688" s="7"/>
      <c r="C688" s="7"/>
      <c r="D688" s="7"/>
      <c r="E688" s="7"/>
      <c r="F688" s="7"/>
    </row>
    <row r="689" spans="2:6" ht="12.75">
      <c r="B689" s="7"/>
      <c r="C689" s="7"/>
      <c r="D689" s="7"/>
      <c r="E689" s="7"/>
      <c r="F689" s="7"/>
    </row>
    <row r="690" spans="2:6" ht="12.75">
      <c r="B690" s="7"/>
      <c r="C690" s="7"/>
      <c r="D690" s="7"/>
      <c r="E690" s="7"/>
      <c r="F690" s="7"/>
    </row>
    <row r="691" spans="2:6" ht="12.75">
      <c r="B691" s="7"/>
      <c r="C691" s="7"/>
      <c r="D691" s="7"/>
      <c r="E691" s="7"/>
      <c r="F691" s="7"/>
    </row>
    <row r="692" spans="2:6" ht="12.75">
      <c r="B692" s="7"/>
      <c r="C692" s="7"/>
      <c r="D692" s="7"/>
      <c r="E692" s="7"/>
      <c r="F692" s="7"/>
    </row>
    <row r="693" spans="2:6" ht="12.75">
      <c r="B693" s="7"/>
      <c r="C693" s="7"/>
      <c r="D693" s="7"/>
      <c r="E693" s="7"/>
      <c r="F693" s="7"/>
    </row>
    <row r="694" spans="2:6" ht="12.75">
      <c r="B694" s="7"/>
      <c r="C694" s="7"/>
      <c r="D694" s="7"/>
      <c r="E694" s="7"/>
      <c r="F694" s="7"/>
    </row>
    <row r="695" spans="2:6" ht="12.75">
      <c r="B695" s="7"/>
      <c r="C695" s="7"/>
      <c r="D695" s="7"/>
      <c r="E695" s="7"/>
      <c r="F695" s="7"/>
    </row>
    <row r="696" spans="2:6" ht="12.75">
      <c r="B696" s="7"/>
      <c r="C696" s="7"/>
      <c r="D696" s="7"/>
      <c r="E696" s="7"/>
      <c r="F696" s="7"/>
    </row>
    <row r="697" spans="2:6" ht="12.75">
      <c r="B697" s="7"/>
      <c r="C697" s="7"/>
      <c r="D697" s="7"/>
      <c r="E697" s="7"/>
      <c r="F697" s="7"/>
    </row>
    <row r="698" spans="2:6" ht="12.75">
      <c r="B698" s="7"/>
      <c r="C698" s="7"/>
      <c r="D698" s="7"/>
      <c r="E698" s="7"/>
      <c r="F698" s="7"/>
    </row>
    <row r="699" spans="2:6" ht="12.75">
      <c r="B699" s="7"/>
      <c r="C699" s="7"/>
      <c r="D699" s="7"/>
      <c r="E699" s="7"/>
      <c r="F699" s="7"/>
    </row>
    <row r="700" spans="2:6" ht="12.75">
      <c r="B700" s="7"/>
      <c r="C700" s="7"/>
      <c r="D700" s="7"/>
      <c r="E700" s="7"/>
      <c r="F700" s="7"/>
    </row>
    <row r="701" spans="2:6" ht="12.75">
      <c r="B701" s="7"/>
      <c r="C701" s="7"/>
      <c r="D701" s="7"/>
      <c r="E701" s="7"/>
      <c r="F701" s="7"/>
    </row>
    <row r="702" spans="2:6" ht="12.75">
      <c r="B702" s="7"/>
      <c r="C702" s="7"/>
      <c r="D702" s="7"/>
      <c r="E702" s="7"/>
      <c r="F702" s="7"/>
    </row>
    <row r="703" spans="2:6" ht="12.75">
      <c r="B703" s="7"/>
      <c r="C703" s="7"/>
      <c r="D703" s="7"/>
      <c r="E703" s="7"/>
      <c r="F703" s="7"/>
    </row>
    <row r="704" spans="2:6" ht="12.75">
      <c r="B704" s="7"/>
      <c r="C704" s="7"/>
      <c r="D704" s="7"/>
      <c r="E704" s="7"/>
      <c r="F704" s="7"/>
    </row>
    <row r="705" spans="2:6" ht="12.75">
      <c r="B705" s="7"/>
      <c r="C705" s="7"/>
      <c r="D705" s="7"/>
      <c r="E705" s="7"/>
      <c r="F705" s="7"/>
    </row>
    <row r="706" spans="2:6" ht="12.75">
      <c r="B706" s="7"/>
      <c r="C706" s="7"/>
      <c r="D706" s="7"/>
      <c r="E706" s="7"/>
      <c r="F706" s="7"/>
    </row>
    <row r="707" spans="2:6" ht="12.75">
      <c r="B707" s="7"/>
      <c r="C707" s="7"/>
      <c r="D707" s="7"/>
      <c r="E707" s="7"/>
      <c r="F707" s="7"/>
    </row>
    <row r="708" spans="2:6" ht="12.75">
      <c r="B708" s="7"/>
      <c r="C708" s="7"/>
      <c r="D708" s="7"/>
      <c r="E708" s="7"/>
      <c r="F708" s="7"/>
    </row>
    <row r="709" spans="2:6" ht="12.75">
      <c r="B709" s="7"/>
      <c r="C709" s="7"/>
      <c r="D709" s="7"/>
      <c r="E709" s="7"/>
      <c r="F709" s="7"/>
    </row>
    <row r="710" spans="2:6" ht="12.75">
      <c r="B710" s="7"/>
      <c r="C710" s="7"/>
      <c r="D710" s="7"/>
      <c r="E710" s="7"/>
      <c r="F710" s="7"/>
    </row>
    <row r="711" spans="2:6" ht="12.75">
      <c r="B711" s="7"/>
      <c r="C711" s="7"/>
      <c r="D711" s="7"/>
      <c r="E711" s="7"/>
      <c r="F711" s="7"/>
    </row>
    <row r="712" spans="2:6" ht="12.75">
      <c r="B712" s="7"/>
      <c r="C712" s="7"/>
      <c r="D712" s="7"/>
      <c r="E712" s="7"/>
      <c r="F712" s="7"/>
    </row>
    <row r="713" spans="2:6" ht="12.75">
      <c r="B713" s="7"/>
      <c r="C713" s="7"/>
      <c r="D713" s="7"/>
      <c r="E713" s="7"/>
      <c r="F713" s="7"/>
    </row>
    <row r="714" spans="2:6" ht="12.75">
      <c r="B714" s="7"/>
      <c r="C714" s="7"/>
      <c r="D714" s="7"/>
      <c r="E714" s="7"/>
      <c r="F714" s="7"/>
    </row>
    <row r="715" spans="2:6" ht="12.75">
      <c r="B715" s="7"/>
      <c r="C715" s="7"/>
      <c r="D715" s="7"/>
      <c r="E715" s="7"/>
      <c r="F715" s="7"/>
    </row>
    <row r="716" spans="2:6" ht="12.75">
      <c r="B716" s="7"/>
      <c r="C716" s="7"/>
      <c r="D716" s="7"/>
      <c r="E716" s="7"/>
      <c r="F716" s="7"/>
    </row>
    <row r="717" spans="2:6" ht="12.75">
      <c r="B717" s="7"/>
      <c r="C717" s="7"/>
      <c r="D717" s="7"/>
      <c r="E717" s="7"/>
      <c r="F717" s="7"/>
    </row>
    <row r="718" spans="2:6" ht="12.75">
      <c r="B718" s="7"/>
      <c r="C718" s="7"/>
      <c r="D718" s="7"/>
      <c r="E718" s="7"/>
      <c r="F718" s="7"/>
    </row>
    <row r="719" spans="2:6" ht="12.75">
      <c r="B719" s="7"/>
      <c r="C719" s="7"/>
      <c r="D719" s="7"/>
      <c r="E719" s="7"/>
      <c r="F719" s="7"/>
    </row>
    <row r="720" spans="2:6" ht="12.75">
      <c r="B720" s="7"/>
      <c r="C720" s="7"/>
      <c r="D720" s="7"/>
      <c r="E720" s="7"/>
      <c r="F720" s="7"/>
    </row>
    <row r="721" spans="2:6" ht="12.75">
      <c r="B721" s="7"/>
      <c r="C721" s="7"/>
      <c r="D721" s="7"/>
      <c r="E721" s="7"/>
      <c r="F721" s="7"/>
    </row>
    <row r="722" spans="2:6" ht="12.75">
      <c r="B722" s="7"/>
      <c r="C722" s="7"/>
      <c r="D722" s="7"/>
      <c r="E722" s="7"/>
      <c r="F722" s="7"/>
    </row>
    <row r="723" spans="2:6" ht="12.75">
      <c r="B723" s="7"/>
      <c r="C723" s="7"/>
      <c r="D723" s="7"/>
      <c r="E723" s="7"/>
      <c r="F723" s="7"/>
    </row>
    <row r="724" spans="2:6" ht="12.75">
      <c r="B724" s="7"/>
      <c r="C724" s="7"/>
      <c r="D724" s="7"/>
      <c r="E724" s="7"/>
      <c r="F724" s="7"/>
    </row>
    <row r="725" spans="2:6" ht="12.75">
      <c r="B725" s="7"/>
      <c r="C725" s="7"/>
      <c r="D725" s="7"/>
      <c r="E725" s="7"/>
      <c r="F725" s="7"/>
    </row>
    <row r="726" spans="2:6" ht="12.75">
      <c r="B726" s="7"/>
      <c r="C726" s="7"/>
      <c r="D726" s="7"/>
      <c r="E726" s="7"/>
      <c r="F726" s="7"/>
    </row>
    <row r="727" spans="2:6" ht="12.75">
      <c r="B727" s="7"/>
      <c r="C727" s="7"/>
      <c r="D727" s="7"/>
      <c r="E727" s="7"/>
      <c r="F727" s="7"/>
    </row>
    <row r="728" spans="2:6" ht="12.75">
      <c r="B728" s="7"/>
      <c r="C728" s="7"/>
      <c r="D728" s="7"/>
      <c r="E728" s="7"/>
      <c r="F728" s="7"/>
    </row>
    <row r="729" spans="2:6" ht="12.75">
      <c r="B729" s="7"/>
      <c r="C729" s="7"/>
      <c r="D729" s="7"/>
      <c r="E729" s="7"/>
      <c r="F729" s="7"/>
    </row>
    <row r="730" spans="2:6" ht="12.75">
      <c r="B730" s="7"/>
      <c r="C730" s="7"/>
      <c r="D730" s="7"/>
      <c r="E730" s="7"/>
      <c r="F730" s="7"/>
    </row>
    <row r="731" spans="2:6" ht="12.75">
      <c r="B731" s="7"/>
      <c r="C731" s="7"/>
      <c r="D731" s="7"/>
      <c r="E731" s="7"/>
      <c r="F731" s="7"/>
    </row>
    <row r="732" spans="2:6" ht="12.75">
      <c r="B732" s="7"/>
      <c r="C732" s="7"/>
      <c r="D732" s="7"/>
      <c r="E732" s="7"/>
      <c r="F732" s="7"/>
    </row>
    <row r="733" spans="2:6" ht="12.75">
      <c r="B733" s="7"/>
      <c r="C733" s="7"/>
      <c r="D733" s="7"/>
      <c r="E733" s="7"/>
      <c r="F733" s="7"/>
    </row>
    <row r="734" spans="2:6" ht="12.75">
      <c r="B734" s="7"/>
      <c r="C734" s="7"/>
      <c r="D734" s="7"/>
      <c r="E734" s="7"/>
      <c r="F734" s="7"/>
    </row>
    <row r="735" spans="2:6" ht="12.75">
      <c r="B735" s="7"/>
      <c r="C735" s="7"/>
      <c r="D735" s="7"/>
      <c r="E735" s="7"/>
      <c r="F735" s="7"/>
    </row>
    <row r="736" spans="2:6" ht="12.75">
      <c r="B736" s="7"/>
      <c r="C736" s="7"/>
      <c r="D736" s="7"/>
      <c r="E736" s="7"/>
      <c r="F736" s="7"/>
    </row>
    <row r="737" spans="2:6" ht="12.75">
      <c r="B737" s="7"/>
      <c r="C737" s="7"/>
      <c r="D737" s="7"/>
      <c r="E737" s="7"/>
      <c r="F737" s="7"/>
    </row>
    <row r="738" spans="2:6" ht="12.75">
      <c r="B738" s="7"/>
      <c r="C738" s="7"/>
      <c r="D738" s="7"/>
      <c r="E738" s="7"/>
      <c r="F738" s="7"/>
    </row>
    <row r="739" spans="2:6" ht="12.75">
      <c r="B739" s="7"/>
      <c r="C739" s="7"/>
      <c r="D739" s="7"/>
      <c r="E739" s="7"/>
      <c r="F739" s="7"/>
    </row>
    <row r="740" spans="2:6" ht="12.75">
      <c r="B740" s="7"/>
      <c r="C740" s="7"/>
      <c r="D740" s="7"/>
      <c r="E740" s="7"/>
      <c r="F740" s="7"/>
    </row>
    <row r="741" spans="2:6" ht="12.75">
      <c r="B741" s="7"/>
      <c r="C741" s="7"/>
      <c r="D741" s="7"/>
      <c r="E741" s="7"/>
      <c r="F741" s="7"/>
    </row>
    <row r="742" spans="2:6" ht="12.75">
      <c r="B742" s="7"/>
      <c r="C742" s="7"/>
      <c r="D742" s="7"/>
      <c r="E742" s="7"/>
      <c r="F742" s="7"/>
    </row>
    <row r="743" spans="2:6" ht="12.75">
      <c r="B743" s="7"/>
      <c r="C743" s="7"/>
      <c r="D743" s="7"/>
      <c r="E743" s="7"/>
      <c r="F743" s="7"/>
    </row>
    <row r="744" spans="2:6" ht="12.75">
      <c r="B744" s="7"/>
      <c r="C744" s="7"/>
      <c r="D744" s="7"/>
      <c r="E744" s="7"/>
      <c r="F744" s="7"/>
    </row>
    <row r="745" spans="2:6" ht="12.75">
      <c r="B745" s="7"/>
      <c r="C745" s="7"/>
      <c r="D745" s="7"/>
      <c r="E745" s="7"/>
      <c r="F745" s="7"/>
    </row>
    <row r="746" spans="2:6" ht="12.75">
      <c r="B746" s="7"/>
      <c r="C746" s="7"/>
      <c r="D746" s="7"/>
      <c r="E746" s="7"/>
      <c r="F746" s="7"/>
    </row>
    <row r="747" spans="2:6" ht="12.75">
      <c r="B747" s="7"/>
      <c r="C747" s="7"/>
      <c r="D747" s="7"/>
      <c r="E747" s="7"/>
      <c r="F747" s="7"/>
    </row>
    <row r="748" spans="2:6" ht="12.75">
      <c r="B748" s="7"/>
      <c r="C748" s="7"/>
      <c r="D748" s="7"/>
      <c r="E748" s="7"/>
      <c r="F748" s="7"/>
    </row>
    <row r="749" spans="2:6" ht="12.75">
      <c r="B749" s="7"/>
      <c r="C749" s="7"/>
      <c r="D749" s="7"/>
      <c r="E749" s="7"/>
      <c r="F749" s="7"/>
    </row>
    <row r="750" spans="2:6" ht="12.75">
      <c r="B750" s="7"/>
      <c r="C750" s="7"/>
      <c r="D750" s="7"/>
      <c r="E750" s="7"/>
      <c r="F750" s="7"/>
    </row>
    <row r="751" spans="2:6" ht="12.75">
      <c r="B751" s="7"/>
      <c r="C751" s="7"/>
      <c r="D751" s="7"/>
      <c r="E751" s="7"/>
      <c r="F751" s="7"/>
    </row>
    <row r="752" spans="2:6" ht="12.75">
      <c r="B752" s="7"/>
      <c r="C752" s="7"/>
      <c r="D752" s="7"/>
      <c r="E752" s="7"/>
      <c r="F752" s="7"/>
    </row>
    <row r="753" spans="2:6" ht="12.75">
      <c r="B753" s="7"/>
      <c r="C753" s="7"/>
      <c r="D753" s="7"/>
      <c r="E753" s="7"/>
      <c r="F753" s="7"/>
    </row>
    <row r="754" spans="2:6" ht="12.75">
      <c r="B754" s="7"/>
      <c r="C754" s="7"/>
      <c r="D754" s="7"/>
      <c r="E754" s="7"/>
      <c r="F754" s="7"/>
    </row>
    <row r="755" spans="2:6" ht="12.75">
      <c r="B755" s="7"/>
      <c r="C755" s="7"/>
      <c r="D755" s="7"/>
      <c r="E755" s="7"/>
      <c r="F755" s="7"/>
    </row>
    <row r="756" spans="2:6" ht="12.75">
      <c r="B756" s="7"/>
      <c r="C756" s="7"/>
      <c r="D756" s="7"/>
      <c r="E756" s="7"/>
      <c r="F756" s="7"/>
    </row>
    <row r="757" spans="2:6" ht="12.75">
      <c r="B757" s="7"/>
      <c r="C757" s="7"/>
      <c r="D757" s="7"/>
      <c r="E757" s="7"/>
      <c r="F757" s="7"/>
    </row>
    <row r="758" spans="2:6" ht="12.75">
      <c r="B758" s="7"/>
      <c r="C758" s="7"/>
      <c r="D758" s="7"/>
      <c r="E758" s="7"/>
      <c r="F758" s="7"/>
    </row>
    <row r="759" spans="2:6" ht="12.75">
      <c r="B759" s="7"/>
      <c r="C759" s="7"/>
      <c r="D759" s="7"/>
      <c r="E759" s="7"/>
      <c r="F759" s="7"/>
    </row>
    <row r="760" spans="2:6" ht="12.75">
      <c r="B760" s="7"/>
      <c r="C760" s="7"/>
      <c r="D760" s="7"/>
      <c r="E760" s="7"/>
      <c r="F760" s="7"/>
    </row>
  </sheetData>
  <printOptions gridLines="1" horizontalCentered="1"/>
  <pageMargins left="1.8" right="2.2" top="1.8" bottom="1.8" header="0.5" footer="1.8"/>
  <pageSetup fitToHeight="1" fitToWidth="1" horizontalDpi="600" verticalDpi="600" orientation="landscape" scale="97" r:id="rId1"/>
  <headerFooter alignWithMargins="0">
    <oddFooter>&amp;C&amp;8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5508"/>
  <sheetViews>
    <sheetView tabSelected="1" view="pageBreakPreview" zoomScale="75" zoomScaleSheetLayoutView="75" workbookViewId="0" topLeftCell="A1">
      <selection activeCell="E6" sqref="E6"/>
    </sheetView>
  </sheetViews>
  <sheetFormatPr defaultColWidth="9.140625" defaultRowHeight="12.75"/>
  <cols>
    <col min="1" max="1" width="29.421875" style="43" bestFit="1" customWidth="1"/>
    <col min="2" max="5" width="14.7109375" style="43" customWidth="1"/>
    <col min="6" max="6" width="3.7109375" style="43" bestFit="1" customWidth="1"/>
    <col min="7" max="7" width="10.140625" style="43" bestFit="1" customWidth="1"/>
    <col min="8" max="16384" width="9.140625" style="43" customWidth="1"/>
  </cols>
  <sheetData>
    <row r="1" spans="1:5" ht="12.75">
      <c r="A1" s="97" t="s">
        <v>0</v>
      </c>
      <c r="B1" s="98"/>
      <c r="C1" s="98"/>
      <c r="D1" s="98"/>
      <c r="E1" s="98"/>
    </row>
    <row r="2" spans="1:5" ht="12.75">
      <c r="A2" s="97" t="s">
        <v>226</v>
      </c>
      <c r="B2" s="98"/>
      <c r="C2" s="98"/>
      <c r="D2" s="98"/>
      <c r="E2" s="98"/>
    </row>
    <row r="3" spans="1:5" ht="12.75">
      <c r="A3" s="97" t="s">
        <v>341</v>
      </c>
      <c r="B3" s="98"/>
      <c r="C3" s="98"/>
      <c r="D3" s="98"/>
      <c r="E3" s="98"/>
    </row>
    <row r="4" spans="1:9" ht="12.75">
      <c r="A4" s="16"/>
      <c r="B4" s="16"/>
      <c r="C4" s="16"/>
      <c r="D4" s="16"/>
      <c r="E4" s="16"/>
      <c r="F4" s="99"/>
      <c r="G4" s="99"/>
      <c r="H4" s="99"/>
      <c r="I4" s="99"/>
    </row>
    <row r="5" spans="1:9" ht="12.75">
      <c r="A5" s="100"/>
      <c r="B5" s="101">
        <v>38534</v>
      </c>
      <c r="C5" s="102" t="s">
        <v>282</v>
      </c>
      <c r="D5" s="102" t="s">
        <v>284</v>
      </c>
      <c r="E5" s="101">
        <v>38898</v>
      </c>
      <c r="G5" s="102"/>
      <c r="I5" s="99"/>
    </row>
    <row r="6" spans="1:7" ht="12.75">
      <c r="A6" s="44" t="s">
        <v>219</v>
      </c>
      <c r="B6" s="102" t="s">
        <v>38</v>
      </c>
      <c r="C6" s="102" t="s">
        <v>283</v>
      </c>
      <c r="D6" s="102" t="s">
        <v>285</v>
      </c>
      <c r="E6" s="102" t="s">
        <v>38</v>
      </c>
      <c r="G6" s="102"/>
    </row>
    <row r="7" spans="1:5" ht="12.75">
      <c r="A7" s="43" t="s">
        <v>264</v>
      </c>
      <c r="B7" s="43">
        <v>4077.85</v>
      </c>
      <c r="C7" s="43">
        <v>0</v>
      </c>
      <c r="D7" s="43">
        <v>0</v>
      </c>
      <c r="E7" s="43">
        <f>B7+C7-D7</f>
        <v>4077.85</v>
      </c>
    </row>
    <row r="8" spans="1:5" ht="12.75">
      <c r="A8" s="43" t="s">
        <v>224</v>
      </c>
      <c r="B8" s="43">
        <v>1028.11</v>
      </c>
      <c r="C8" s="43">
        <v>0</v>
      </c>
      <c r="D8" s="43">
        <v>0</v>
      </c>
      <c r="E8" s="43">
        <f>B8+C8-D8</f>
        <v>1028.11</v>
      </c>
    </row>
    <row r="9" spans="1:5" ht="12.75">
      <c r="A9" s="43" t="s">
        <v>265</v>
      </c>
      <c r="B9" s="43">
        <v>4.940000000000509</v>
      </c>
      <c r="C9" s="43">
        <v>0</v>
      </c>
      <c r="D9" s="43">
        <v>0</v>
      </c>
      <c r="E9" s="43">
        <f>B9+C9-D9</f>
        <v>4.940000000000509</v>
      </c>
    </row>
    <row r="10" spans="1:5" ht="12.75">
      <c r="A10" s="43" t="s">
        <v>306</v>
      </c>
      <c r="B10" s="43">
        <v>800.63</v>
      </c>
      <c r="C10" s="43">
        <v>6.04</v>
      </c>
      <c r="D10" s="43">
        <f>100+400</f>
        <v>500</v>
      </c>
      <c r="E10" s="43">
        <f>B10+C10-D10</f>
        <v>306.66999999999996</v>
      </c>
    </row>
    <row r="11" spans="1:6" ht="12.75">
      <c r="A11" s="44" t="s">
        <v>423</v>
      </c>
      <c r="B11" s="44">
        <v>5911.53</v>
      </c>
      <c r="C11" s="44">
        <f>SUM(C7:C10)</f>
        <v>6.04</v>
      </c>
      <c r="D11" s="44">
        <f>SUM(D7:D10)</f>
        <v>500</v>
      </c>
      <c r="E11" s="44">
        <f>SUM(E7:E10)</f>
        <v>5417.570000000001</v>
      </c>
      <c r="F11" s="44"/>
    </row>
    <row r="13" ht="12.75">
      <c r="A13" s="44" t="s">
        <v>220</v>
      </c>
    </row>
    <row r="14" spans="1:5" ht="12.75">
      <c r="A14" s="43" t="s">
        <v>259</v>
      </c>
      <c r="B14" s="43">
        <v>537.5</v>
      </c>
      <c r="C14" s="43">
        <v>4837.5</v>
      </c>
      <c r="D14" s="43">
        <v>4837.5</v>
      </c>
      <c r="E14" s="43">
        <f aca="true" t="shared" si="0" ref="E14:E23">B14+C14-D14</f>
        <v>537.5</v>
      </c>
    </row>
    <row r="15" spans="1:5" ht="12.75">
      <c r="A15" s="43" t="s">
        <v>221</v>
      </c>
      <c r="B15" s="43">
        <v>5.5</v>
      </c>
      <c r="C15" s="43">
        <f>2191.5-45-5.5</f>
        <v>2141</v>
      </c>
      <c r="D15" s="43">
        <v>2146</v>
      </c>
      <c r="E15" s="43">
        <f t="shared" si="0"/>
        <v>0.5</v>
      </c>
    </row>
    <row r="16" spans="1:5" ht="12.75">
      <c r="A16" s="43" t="s">
        <v>277</v>
      </c>
      <c r="B16" s="43">
        <v>9.750000000000057</v>
      </c>
      <c r="C16" s="43">
        <f>333-9.75</f>
        <v>323.25</v>
      </c>
      <c r="D16" s="43">
        <v>330.55</v>
      </c>
      <c r="E16" s="43">
        <f t="shared" si="0"/>
        <v>2.4500000000000455</v>
      </c>
    </row>
    <row r="17" spans="1:5" ht="12.75">
      <c r="A17" s="43" t="s">
        <v>222</v>
      </c>
      <c r="B17" s="43">
        <v>14.45</v>
      </c>
      <c r="C17" s="43">
        <f>335.2-14.45</f>
        <v>320.75</v>
      </c>
      <c r="D17" s="43">
        <v>309.85</v>
      </c>
      <c r="E17" s="43">
        <f t="shared" si="0"/>
        <v>25.349999999999966</v>
      </c>
    </row>
    <row r="18" spans="1:5" ht="12.75">
      <c r="A18" s="43" t="s">
        <v>258</v>
      </c>
      <c r="B18" s="43">
        <v>843</v>
      </c>
      <c r="C18" s="43">
        <f>11046+277</f>
        <v>11323</v>
      </c>
      <c r="D18" s="43">
        <v>12171</v>
      </c>
      <c r="E18" s="43">
        <f t="shared" si="0"/>
        <v>-5</v>
      </c>
    </row>
    <row r="19" spans="1:5" ht="12.75">
      <c r="A19" s="43" t="s">
        <v>361</v>
      </c>
      <c r="B19" s="43">
        <v>0</v>
      </c>
      <c r="C19" s="43">
        <v>4320</v>
      </c>
      <c r="D19" s="43">
        <v>3395</v>
      </c>
      <c r="E19" s="43">
        <f t="shared" si="0"/>
        <v>925</v>
      </c>
    </row>
    <row r="20" spans="1:5" ht="12.75">
      <c r="A20" s="43" t="s">
        <v>288</v>
      </c>
      <c r="B20" s="43">
        <v>403</v>
      </c>
      <c r="C20" s="43">
        <v>8152</v>
      </c>
      <c r="D20" s="43">
        <v>8837</v>
      </c>
      <c r="E20" s="43">
        <f t="shared" si="0"/>
        <v>-282</v>
      </c>
    </row>
    <row r="21" spans="1:7" s="16" customFormat="1" ht="12.75">
      <c r="A21" s="16" t="s">
        <v>225</v>
      </c>
      <c r="B21" s="45">
        <v>-1299.18</v>
      </c>
      <c r="C21" s="45">
        <f>1526.5+2830.5+1813+296+148+1628+1628+851</f>
        <v>10721</v>
      </c>
      <c r="D21" s="45">
        <f>10493.68-1299.18</f>
        <v>9194.5</v>
      </c>
      <c r="E21" s="43">
        <f t="shared" si="0"/>
        <v>227.3199999999997</v>
      </c>
      <c r="F21" s="43"/>
      <c r="G21" s="43"/>
    </row>
    <row r="22" spans="1:7" s="16" customFormat="1" ht="12.75">
      <c r="A22" s="43" t="s">
        <v>218</v>
      </c>
      <c r="B22" s="43">
        <v>0.9</v>
      </c>
      <c r="C22" s="43">
        <v>0.9</v>
      </c>
      <c r="D22" s="43">
        <v>0.9</v>
      </c>
      <c r="E22" s="43">
        <f t="shared" si="0"/>
        <v>0.9</v>
      </c>
      <c r="F22" s="43"/>
      <c r="G22" s="43"/>
    </row>
    <row r="23" spans="1:7" s="16" customFormat="1" ht="12.75">
      <c r="A23" s="43" t="s">
        <v>360</v>
      </c>
      <c r="B23" s="43">
        <v>5528.13</v>
      </c>
      <c r="C23" s="43">
        <v>0</v>
      </c>
      <c r="D23" s="43">
        <v>958.12</v>
      </c>
      <c r="E23" s="43">
        <f t="shared" si="0"/>
        <v>4570.01</v>
      </c>
      <c r="F23" s="43"/>
      <c r="G23" s="43"/>
    </row>
    <row r="24" spans="1:8" ht="12.75">
      <c r="A24" s="44" t="s">
        <v>423</v>
      </c>
      <c r="B24" s="44">
        <f>SUM(B14:B23)</f>
        <v>6043.05</v>
      </c>
      <c r="C24" s="44">
        <f>SUM(C14:C23)</f>
        <v>42139.4</v>
      </c>
      <c r="D24" s="44">
        <f>SUM(D14:D23)</f>
        <v>42180.420000000006</v>
      </c>
      <c r="E24" s="44">
        <f>SUM(E14:E23)</f>
        <v>6002.03</v>
      </c>
      <c r="F24" s="44"/>
      <c r="G24" s="44"/>
      <c r="H24" s="44"/>
    </row>
    <row r="26" spans="1:5" ht="16.5">
      <c r="A26" s="44" t="s">
        <v>223</v>
      </c>
      <c r="B26" s="46">
        <f>B11+B24</f>
        <v>11954.58</v>
      </c>
      <c r="C26" s="46">
        <f>C11+C24</f>
        <v>42145.44</v>
      </c>
      <c r="D26" s="46">
        <f>D11+D24</f>
        <v>42680.420000000006</v>
      </c>
      <c r="E26" s="46">
        <f>E11+E24</f>
        <v>11419.6</v>
      </c>
    </row>
    <row r="65508" ht="12.75">
      <c r="E65508" s="43">
        <f>B65508+C65508-D65508</f>
        <v>0</v>
      </c>
    </row>
  </sheetData>
  <printOptions gridLines="1" horizontalCentered="1"/>
  <pageMargins left="1.8" right="2.2" top="1.8" bottom="1.8" header="0.5" footer="1.8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Haines</dc:creator>
  <cp:keywords/>
  <dc:description/>
  <cp:lastModifiedBy>Dondi</cp:lastModifiedBy>
  <cp:lastPrinted>2007-03-12T19:32:27Z</cp:lastPrinted>
  <dcterms:created xsi:type="dcterms:W3CDTF">2001-03-06T12:41:19Z</dcterms:created>
  <dcterms:modified xsi:type="dcterms:W3CDTF">2007-01-03T16:22:39Z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480014355</vt:i4>
  </property>
  <property fmtid="{D5CDD505-2E9C-101B-9397-08002B2CF9AE}" pid="3" name="_EmailSubject">
    <vt:lpwstr>town reports 2006</vt:lpwstr>
  </property>
  <property fmtid="{D5CDD505-2E9C-101B-9397-08002B2CF9AE}" pid="4" name="_AuthorEmail">
    <vt:lpwstr>mnhaines@comcast.net</vt:lpwstr>
  </property>
  <property fmtid="{D5CDD505-2E9C-101B-9397-08002B2CF9AE}" pid="5" name="_AuthorEmailDisplayName">
    <vt:lpwstr>Mark &amp; Nancy Haines</vt:lpwstr>
  </property>
  <property fmtid="{D5CDD505-2E9C-101B-9397-08002B2CF9AE}" pid="6" name="_ReviewingToolsShownOnce">
    <vt:lpwstr/>
  </property>
</Properties>
</file>