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775" windowHeight="9120" firstSheet="1" activeTab="1"/>
  </bookViews>
  <sheets>
    <sheet name="Range of results" sheetId="1" r:id="rId1"/>
    <sheet name="Case study" sheetId="2" r:id="rId2"/>
    <sheet name="Dev vs Protected" sheetId="3" r:id="rId3"/>
  </sheets>
  <definedNames>
    <definedName name="_xlnm.Print_Area" localSheetId="1">'Case study'!$A$1:$E$36</definedName>
    <definedName name="_xlnm.Print_Area" localSheetId="0">'Range of results'!$A$1:$G$20</definedName>
  </definedNames>
  <calcPr fullCalcOnLoad="1"/>
</workbook>
</file>

<file path=xl/sharedStrings.xml><?xml version="1.0" encoding="utf-8"?>
<sst xmlns="http://schemas.openxmlformats.org/spreadsheetml/2006/main" count="180" uniqueCount="158">
  <si>
    <t>A</t>
  </si>
  <si>
    <t>Source</t>
  </si>
  <si>
    <t>B</t>
  </si>
  <si>
    <t>C</t>
  </si>
  <si>
    <t>D</t>
  </si>
  <si>
    <t>E</t>
  </si>
  <si>
    <t>I</t>
  </si>
  <si>
    <t>J</t>
  </si>
  <si>
    <t>K</t>
  </si>
  <si>
    <t>L</t>
  </si>
  <si>
    <t>M</t>
  </si>
  <si>
    <t>N</t>
  </si>
  <si>
    <t>O</t>
  </si>
  <si>
    <t>P</t>
  </si>
  <si>
    <t>Q</t>
  </si>
  <si>
    <t>R</t>
  </si>
  <si>
    <t>S</t>
  </si>
  <si>
    <t>T</t>
  </si>
  <si>
    <t>U</t>
  </si>
  <si>
    <t>V</t>
  </si>
  <si>
    <t>W</t>
  </si>
  <si>
    <t>X</t>
  </si>
  <si>
    <t>Y</t>
  </si>
  <si>
    <t>Comments</t>
  </si>
  <si>
    <t>Potential cost to conserve the land or parcel</t>
  </si>
  <si>
    <t>B minus any likely grants and donations</t>
  </si>
  <si>
    <t>Financial Administrator</t>
  </si>
  <si>
    <t>Town Planner</t>
  </si>
  <si>
    <t>Number of students enrolled in kindergarten through high school</t>
  </si>
  <si>
    <t>Cost per student</t>
  </si>
  <si>
    <t>Real estate agents, town tax records</t>
  </si>
  <si>
    <t>Number of students per housing unit in new residential areas*</t>
  </si>
  <si>
    <t>Planning board, town planner, zoning board</t>
  </si>
  <si>
    <t>Number of housing units that could be developed on the acres or site</t>
  </si>
  <si>
    <t>Number of new students</t>
  </si>
  <si>
    <t>Additional annual school expense for new students</t>
  </si>
  <si>
    <t>Additional annual town expense from new housing units</t>
  </si>
  <si>
    <t>Total additional town and school cost</t>
  </si>
  <si>
    <t>Tax revenue from housing units</t>
  </si>
  <si>
    <t>Net annual cost of development to your community</t>
  </si>
  <si>
    <t xml:space="preserve"> </t>
  </si>
  <si>
    <t>average</t>
  </si>
  <si>
    <t>Accountant</t>
  </si>
  <si>
    <t>Size of Parcel in Acres</t>
  </si>
  <si>
    <t>Total COCS residential cost</t>
  </si>
  <si>
    <t>Minus Education Cost</t>
  </si>
  <si>
    <t>Remaining Town Expenses</t>
  </si>
  <si>
    <t>Total property tax collected by the town for the municipal budget</t>
  </si>
  <si>
    <t>Cost of conservation</t>
  </si>
  <si>
    <t>F</t>
  </si>
  <si>
    <t>G</t>
  </si>
  <si>
    <t>H</t>
  </si>
  <si>
    <t>School department Web site</t>
  </si>
  <si>
    <t>COCS Study</t>
  </si>
  <si>
    <t>Town cost of public schools (total school costs minus Chapter 70 funding)</t>
  </si>
  <si>
    <t>how this affects the final results</t>
  </si>
  <si>
    <t>higher matching funds reduce the cost of conservation</t>
  </si>
  <si>
    <t>higher housing costs produce more taxes for services</t>
  </si>
  <si>
    <t xml:space="preserve">this variable has the highest impact because the cost of education is the largest service cost. </t>
  </si>
  <si>
    <t>Results</t>
  </si>
  <si>
    <t>Minus property tax collected from open land</t>
  </si>
  <si>
    <t>Net tax revenue from housing units</t>
  </si>
  <si>
    <t>Z</t>
  </si>
  <si>
    <t>Notes</t>
  </si>
  <si>
    <t>Percent of matching funds for purchase</t>
  </si>
  <si>
    <t>Average selling price of house</t>
  </si>
  <si>
    <t>Number of students</t>
  </si>
  <si>
    <t>Average number of acres per house</t>
  </si>
  <si>
    <t>Years to pay back conservation purchase</t>
  </si>
  <si>
    <t>Cost of preservation</t>
  </si>
  <si>
    <t>Net annual fiscal cost of development</t>
  </si>
  <si>
    <t>Key Variables</t>
  </si>
  <si>
    <t>Sample Property</t>
  </si>
  <si>
    <t>Town Assessor</t>
  </si>
  <si>
    <t>Purchase of Agricultural Preservation Restriction (APR)</t>
  </si>
  <si>
    <t>Assessor, Market Evaluation</t>
  </si>
  <si>
    <t>B / A</t>
  </si>
  <si>
    <t>Anticipated matching funds</t>
  </si>
  <si>
    <t>Remaining market value of property per acre</t>
  </si>
  <si>
    <t>E x 80 percent</t>
  </si>
  <si>
    <t>Remaining costs provided by community</t>
  </si>
  <si>
    <t>Years for community pay back</t>
  </si>
  <si>
    <t>Basic Case Study</t>
  </si>
  <si>
    <t>Change matching funds</t>
  </si>
  <si>
    <t>Change # of students</t>
  </si>
  <si>
    <t>Change housing price</t>
  </si>
  <si>
    <t>change # acres per housing unit</t>
  </si>
  <si>
    <t>Amount paid by state APR program</t>
  </si>
  <si>
    <t>Cost per acre of the parcel you want to conserve</t>
  </si>
  <si>
    <t xml:space="preserve">B. Research recent sales prices of comparable  land or if you are working on a specific parcel, use the real number based on your negotiations with the landowner here. </t>
  </si>
  <si>
    <t>Commercial tax rate for municipal services</t>
  </si>
  <si>
    <t>Residential tax rate for municipal services</t>
  </si>
  <si>
    <t xml:space="preserve">Assessor </t>
  </si>
  <si>
    <t>Assessor</t>
  </si>
  <si>
    <t>Number of households in town or school district</t>
  </si>
  <si>
    <t>J/L</t>
  </si>
  <si>
    <t>Minimum lot size required for the average new housing unit</t>
  </si>
  <si>
    <t>Average selling price of new housing unit in your town</t>
  </si>
  <si>
    <t>Average number of acres consumed per new housing unit</t>
  </si>
  <si>
    <t>School board or neighborhood survey or L/K</t>
  </si>
  <si>
    <t>Planning Board     Q + (Q x some %)</t>
  </si>
  <si>
    <t>A/R</t>
  </si>
  <si>
    <t>P x S</t>
  </si>
  <si>
    <t>T x M</t>
  </si>
  <si>
    <t>S x N</t>
  </si>
  <si>
    <t>U + V</t>
  </si>
  <si>
    <t>H x (O/1000) x S</t>
  </si>
  <si>
    <t xml:space="preserve">G x (B/1000) </t>
  </si>
  <si>
    <t>X-Y</t>
  </si>
  <si>
    <t>W - Z</t>
  </si>
  <si>
    <t>A x E</t>
  </si>
  <si>
    <t>BB - CC</t>
  </si>
  <si>
    <t>AA/DD</t>
  </si>
  <si>
    <t>results in more houses being built &amp; potentially more service costs</t>
  </si>
  <si>
    <r>
      <t xml:space="preserve">D. Matching funds may be available to assist with property acquisition.  Landowners may donate property for conservation, or sell it for that purpose at a reduced price. MA APR match requirement is a minimum of 10 percent, but the amount could be much larger. </t>
    </r>
    <r>
      <rPr>
        <b/>
        <sz val="11"/>
        <rFont val="Arial"/>
        <family val="2"/>
      </rPr>
      <t>A ten percent estimate was used here.</t>
    </r>
    <r>
      <rPr>
        <sz val="11"/>
        <rFont val="Arial"/>
        <family val="2"/>
      </rPr>
      <t xml:space="preserve"> </t>
    </r>
  </si>
  <si>
    <t xml:space="preserve">O. Make sure the average includes a reasonable mix of lot sizes and building types. </t>
  </si>
  <si>
    <t xml:space="preserve">R. Because roads, steep slopes, wet areas and other un-buildable conditions take up space, and because of consumer preferences, the actual number of houses that will be built on a parcel will be fewer than the zoning appears to allow. </t>
  </si>
  <si>
    <t xml:space="preserve">3. An 80 percent figure was used here for APR purchases. </t>
  </si>
  <si>
    <t>5. Tells how many years it will take for the Net Annual Cost to pay for the cost of conserving the parcel.  Once the land transaction is paid for, the annual savings will be the number in line 1.</t>
  </si>
  <si>
    <t>State payment per acre from APR program</t>
  </si>
  <si>
    <t>C-D</t>
  </si>
  <si>
    <t>D7 formula was D6*0.8</t>
  </si>
  <si>
    <r>
      <t xml:space="preserve">G. [Ashby:Town Report] </t>
    </r>
    <r>
      <rPr>
        <sz val="11"/>
        <rFont val="Arial"/>
        <family val="2"/>
      </rPr>
      <t xml:space="preserve">Some towns have a split tax rate.  Agricultural land in Massachusetts is classified as commercial property.  </t>
    </r>
  </si>
  <si>
    <r>
      <t>I.</t>
    </r>
    <r>
      <rPr>
        <sz val="11"/>
        <color indexed="40"/>
        <rFont val="Arial"/>
        <family val="2"/>
      </rPr>
      <t xml:space="preserve"> [Ashby Town Report: Actual Fiscal Year 2008]</t>
    </r>
  </si>
  <si>
    <r>
      <t xml:space="preserve">J. </t>
    </r>
    <r>
      <rPr>
        <sz val="11"/>
        <color indexed="40"/>
        <rFont val="Arial"/>
        <family val="2"/>
      </rPr>
      <t>[Ashby Town Web site]</t>
    </r>
    <r>
      <rPr>
        <sz val="11"/>
        <rFont val="Arial"/>
        <family val="2"/>
      </rPr>
      <t xml:space="preserve"> If being a donor or recipient town for the state part of school funding is a hot issue, you may want to build in further refinements at this point.  At least be well-prepared to explain the number that you use here.  </t>
    </r>
  </si>
  <si>
    <r>
      <t>K.</t>
    </r>
    <r>
      <rPr>
        <sz val="11"/>
        <color indexed="40"/>
        <rFont val="Arial"/>
        <family val="2"/>
      </rPr>
      <t xml:space="preserve"> [Ashby Town Web site]</t>
    </r>
  </si>
  <si>
    <r>
      <t xml:space="preserve">L. </t>
    </r>
    <r>
      <rPr>
        <sz val="11"/>
        <color indexed="40"/>
        <rFont val="Arial"/>
        <family val="2"/>
      </rPr>
      <t>[Ashby: 506 in NMRSD '09-'10 + 38 voc-tech '08-'09]</t>
    </r>
  </si>
  <si>
    <r>
      <t xml:space="preserve">1. A </t>
    </r>
    <r>
      <rPr>
        <b/>
        <sz val="11"/>
        <color indexed="17"/>
        <rFont val="Arial"/>
        <family val="2"/>
      </rPr>
      <t xml:space="preserve">postive number </t>
    </r>
    <r>
      <rPr>
        <sz val="11"/>
        <color indexed="17"/>
        <rFont val="Arial"/>
        <family val="2"/>
      </rPr>
      <t xml:space="preserve">shows the annual deficit cost of services from the proposed development.  A </t>
    </r>
    <r>
      <rPr>
        <b/>
        <sz val="11"/>
        <color indexed="17"/>
        <rFont val="Arial"/>
        <family val="2"/>
      </rPr>
      <t>negative number</t>
    </r>
    <r>
      <rPr>
        <sz val="11"/>
        <color indexed="17"/>
        <rFont val="Arial"/>
        <family val="2"/>
      </rPr>
      <t xml:space="preserve"> means that the development is providing more tax revenue than it will cost in services.  </t>
    </r>
  </si>
  <si>
    <r>
      <t xml:space="preserve">N. </t>
    </r>
    <r>
      <rPr>
        <sz val="11"/>
        <color indexed="40"/>
        <rFont val="Arial"/>
        <family val="2"/>
      </rPr>
      <t xml:space="preserve">[Ashby: 2007 land use study] </t>
    </r>
    <r>
      <rPr>
        <sz val="11"/>
        <rFont val="Arial"/>
        <family val="2"/>
      </rPr>
      <t xml:space="preserve">This amount excludes the income and cost to the town of commercial, industrial and open space properties based on the results of a COCS study. </t>
    </r>
  </si>
  <si>
    <t>Town expense per housing unit (non-education costs)</t>
  </si>
  <si>
    <t>Mathieu's Property Example</t>
  </si>
  <si>
    <t>Developed</t>
  </si>
  <si>
    <t>Cost of Educational Services</t>
  </si>
  <si>
    <t>Before Sale</t>
  </si>
  <si>
    <t>Net</t>
  </si>
  <si>
    <t>Number of homes</t>
  </si>
  <si>
    <t>Children per household</t>
  </si>
  <si>
    <t>Acres available for development</t>
  </si>
  <si>
    <t>Assessed Value</t>
  </si>
  <si>
    <t>total new kids in schools</t>
  </si>
  <si>
    <t>total new people in town</t>
  </si>
  <si>
    <t>Cost of educating 1 child</t>
  </si>
  <si>
    <t>School Dept. says $9,753 (FY2008)</t>
  </si>
  <si>
    <t>Average cost of new home</t>
  </si>
  <si>
    <t>Number of acres</t>
  </si>
  <si>
    <t>Tax rate per $1000</t>
  </si>
  <si>
    <t>Tax revenue</t>
  </si>
  <si>
    <t>Cost of Town Services</t>
  </si>
  <si>
    <t>House + Ch61</t>
  </si>
  <si>
    <r>
      <rPr>
        <sz val="11"/>
        <rFont val="Arial"/>
        <family val="2"/>
      </rPr>
      <t>S.</t>
    </r>
    <r>
      <rPr>
        <sz val="11"/>
        <color indexed="40"/>
        <rFont val="Arial"/>
        <family val="2"/>
      </rPr>
      <t xml:space="preserve"> [change Row R column D (D19) to modify this value for desired housing count]</t>
    </r>
  </si>
  <si>
    <r>
      <t xml:space="preserve">Q. </t>
    </r>
    <r>
      <rPr>
        <sz val="11"/>
        <color indexed="40"/>
        <rFont val="Arial"/>
        <family val="2"/>
      </rPr>
      <t>[Ashby: minimum lot size 2 acres]</t>
    </r>
    <r>
      <rPr>
        <sz val="11"/>
        <rFont val="Arial"/>
        <family val="2"/>
      </rPr>
      <t xml:space="preserve"> This is the zoning density, or minimum lot size, the number of acres that are required per housing unit in an area, or the minimum number of acres for a structure of a given type.  It may be different for different parcels.  </t>
    </r>
  </si>
  <si>
    <t>Protected As Is</t>
  </si>
  <si>
    <t>Non-educational costs p/hhold</t>
  </si>
  <si>
    <t>mixed: (house=$3400, fields/61A+forest/61=$2700)</t>
  </si>
  <si>
    <r>
      <t>P.</t>
    </r>
    <r>
      <rPr>
        <sz val="11"/>
        <color indexed="40"/>
        <rFont val="Arial"/>
        <family val="2"/>
      </rPr>
      <t xml:space="preserve"> [Ashby: no local data, use US Census data]</t>
    </r>
    <r>
      <rPr>
        <sz val="11"/>
        <rFont val="Arial"/>
        <family val="2"/>
      </rPr>
      <t xml:space="preserve"> </t>
    </r>
  </si>
  <si>
    <r>
      <t>A. [</t>
    </r>
    <r>
      <rPr>
        <sz val="11"/>
        <color indexed="40"/>
        <rFont val="Arial"/>
        <family val="2"/>
      </rPr>
      <t>Ashby:Assessors</t>
    </r>
    <r>
      <rPr>
        <sz val="11"/>
        <rFont val="Arial"/>
        <family val="2"/>
      </rPr>
      <t xml:space="preserve">] Whether the town is protecting one parcel or several, the number of acres is the important factor, though each parcel could be considered separately. </t>
    </r>
  </si>
  <si>
    <r>
      <t xml:space="preserve">H. </t>
    </r>
    <r>
      <rPr>
        <sz val="11"/>
        <color indexed="40"/>
        <rFont val="Arial"/>
        <family val="2"/>
      </rPr>
      <t xml:space="preserve">[Ashby:Tax Collector's office] </t>
    </r>
  </si>
  <si>
    <r>
      <t>M.</t>
    </r>
    <r>
      <rPr>
        <sz val="11"/>
        <color indexed="40"/>
        <rFont val="Arial"/>
        <family val="2"/>
      </rPr>
      <t xml:space="preserve"> [NMRSD:$9,753.81 per student (2008) before aid, use recommended alternative.] </t>
    </r>
    <r>
      <rPr>
        <sz val="11"/>
        <rFont val="Arial"/>
        <family val="2"/>
      </rPr>
      <t xml:space="preserve">An alternative would be to divide total budget minus school aid by the number of all students.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</si>
</sst>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 #,##0.0_);_(* \(#,##0.0\);_(* &quot;-&quot;??_);_(@_)"/>
    <numFmt numFmtId="168" formatCode="&quot;$&quot;#,##0"/>
    <numFmt numFmtId="169" formatCode="&quot;$&quot;#,##0.00"/>
  </numFmts>
  <fonts count="54">
    <font>
      <sz val="10"/>
      <name val="Arial"/>
      <family val="0"/>
    </font>
    <font>
      <sz val="11"/>
      <color indexed="8"/>
      <name val="Calibri"/>
      <family val="2"/>
    </font>
    <font>
      <sz val="9"/>
      <name val="Arial"/>
      <family val="2"/>
    </font>
    <font>
      <sz val="10"/>
      <color indexed="10"/>
      <name val="Arial"/>
      <family val="2"/>
    </font>
    <font>
      <sz val="10"/>
      <name val="Times New Roman"/>
      <family val="1"/>
    </font>
    <font>
      <sz val="14"/>
      <color indexed="10"/>
      <name val="Arial"/>
      <family val="2"/>
    </font>
    <font>
      <u val="single"/>
      <sz val="10"/>
      <name val="Arial"/>
      <family val="2"/>
    </font>
    <font>
      <b/>
      <sz val="10"/>
      <name val="Arial"/>
      <family val="2"/>
    </font>
    <font>
      <sz val="11"/>
      <name val="Arial"/>
      <family val="2"/>
    </font>
    <font>
      <b/>
      <sz val="11"/>
      <name val="Arial"/>
      <family val="2"/>
    </font>
    <font>
      <sz val="11"/>
      <color indexed="10"/>
      <name val="Arial"/>
      <family val="2"/>
    </font>
    <font>
      <b/>
      <sz val="12"/>
      <name val="Arial"/>
      <family val="2"/>
    </font>
    <font>
      <sz val="11"/>
      <color indexed="40"/>
      <name val="Arial"/>
      <family val="2"/>
    </font>
    <font>
      <b/>
      <sz val="11"/>
      <color indexed="17"/>
      <name val="Arial"/>
      <family val="2"/>
    </font>
    <font>
      <sz val="11"/>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B0F0"/>
      <name val="Arial"/>
      <family val="2"/>
    </font>
    <font>
      <b/>
      <sz val="11"/>
      <color rgb="FF00B050"/>
      <name val="Arial"/>
      <family val="2"/>
    </font>
    <font>
      <sz val="11"/>
      <color rgb="FF00B050"/>
      <name val="Arial"/>
      <family val="2"/>
    </font>
    <font>
      <sz val="10"/>
      <color rgb="FF00B05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style="medium"/>
      <bottom/>
    </border>
    <border>
      <left style="thin"/>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0">
    <xf numFmtId="0" fontId="0" fillId="0" borderId="0" xfId="0" applyAlignment="1">
      <alignment/>
    </xf>
    <xf numFmtId="0" fontId="0" fillId="0" borderId="0" xfId="0" applyAlignment="1">
      <alignment horizontal="center"/>
    </xf>
    <xf numFmtId="0" fontId="3" fillId="0" borderId="0" xfId="0" applyFont="1" applyAlignment="1">
      <alignment/>
    </xf>
    <xf numFmtId="0" fontId="4" fillId="0" borderId="0" xfId="0" applyFont="1" applyAlignment="1">
      <alignment/>
    </xf>
    <xf numFmtId="164" fontId="2" fillId="0" borderId="0" xfId="44" applyNumberFormat="1" applyFont="1" applyAlignment="1">
      <alignment horizontal="center" vertical="center"/>
    </xf>
    <xf numFmtId="1" fontId="0" fillId="0" borderId="0" xfId="0" applyNumberFormat="1" applyAlignment="1">
      <alignment/>
    </xf>
    <xf numFmtId="0" fontId="0" fillId="0" borderId="0" xfId="0" applyFont="1" applyAlignment="1">
      <alignment wrapText="1"/>
    </xf>
    <xf numFmtId="164" fontId="0" fillId="0" borderId="0" xfId="44" applyNumberFormat="1" applyFont="1" applyAlignment="1">
      <alignment/>
    </xf>
    <xf numFmtId="164" fontId="0" fillId="0" borderId="0" xfId="0" applyNumberFormat="1" applyFont="1" applyAlignment="1">
      <alignment/>
    </xf>
    <xf numFmtId="0" fontId="5" fillId="0" borderId="0" xfId="0" applyFont="1" applyAlignment="1">
      <alignment/>
    </xf>
    <xf numFmtId="164" fontId="0" fillId="0" borderId="0" xfId="0" applyNumberFormat="1" applyAlignment="1">
      <alignment/>
    </xf>
    <xf numFmtId="0" fontId="6" fillId="0" borderId="0" xfId="0" applyFont="1" applyAlignment="1">
      <alignment horizontal="center" wrapText="1"/>
    </xf>
    <xf numFmtId="44" fontId="0" fillId="0" borderId="0" xfId="44" applyFont="1" applyAlignment="1">
      <alignment/>
    </xf>
    <xf numFmtId="0" fontId="0" fillId="0" borderId="0" xfId="0" applyFont="1" applyAlignment="1">
      <alignment/>
    </xf>
    <xf numFmtId="0" fontId="7" fillId="0" borderId="0" xfId="0" applyFont="1" applyAlignment="1">
      <alignment horizontal="center"/>
    </xf>
    <xf numFmtId="0" fontId="0" fillId="0" borderId="0" xfId="0" applyFont="1" applyAlignment="1">
      <alignment vertical="top"/>
    </xf>
    <xf numFmtId="0" fontId="0" fillId="0" borderId="0" xfId="0" applyFont="1" applyAlignment="1">
      <alignment horizontal="center"/>
    </xf>
    <xf numFmtId="44" fontId="0" fillId="0" borderId="0" xfId="44" applyFont="1" applyAlignment="1">
      <alignment horizontal="center"/>
    </xf>
    <xf numFmtId="0" fontId="0" fillId="0" borderId="0" xfId="0" applyFont="1" applyAlignment="1">
      <alignment/>
    </xf>
    <xf numFmtId="0" fontId="0" fillId="0" borderId="0" xfId="0" applyFont="1" applyAlignment="1">
      <alignment horizontal="center"/>
    </xf>
    <xf numFmtId="164" fontId="0" fillId="0" borderId="0" xfId="0" applyNumberFormat="1" applyFont="1" applyAlignment="1">
      <alignment horizontal="center"/>
    </xf>
    <xf numFmtId="165" fontId="0" fillId="0" borderId="0" xfId="0" applyNumberFormat="1"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horizontal="center" wrapText="1"/>
    </xf>
    <xf numFmtId="0" fontId="9" fillId="0" borderId="10" xfId="0" applyFont="1" applyBorder="1" applyAlignment="1">
      <alignment horizontal="center"/>
    </xf>
    <xf numFmtId="0" fontId="9"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0" xfId="0" applyFont="1" applyBorder="1" applyAlignment="1">
      <alignment horizontal="left" vertical="center" wrapText="1" indent="1"/>
    </xf>
    <xf numFmtId="164" fontId="8" fillId="0" borderId="0" xfId="44" applyNumberFormat="1" applyFont="1" applyAlignment="1">
      <alignment horizontal="center"/>
    </xf>
    <xf numFmtId="164" fontId="8" fillId="0" borderId="0" xfId="44" applyNumberFormat="1" applyFont="1" applyAlignment="1">
      <alignment horizontal="center" vertical="center"/>
    </xf>
    <xf numFmtId="164" fontId="8" fillId="0" borderId="0" xfId="0" applyNumberFormat="1" applyFont="1" applyAlignment="1">
      <alignment horizontal="center" vertical="center"/>
    </xf>
    <xf numFmtId="165" fontId="8" fillId="0" borderId="0" xfId="42" applyNumberFormat="1" applyFont="1" applyAlignment="1">
      <alignment horizontal="center" vertical="center"/>
    </xf>
    <xf numFmtId="6" fontId="10" fillId="0" borderId="0" xfId="0" applyNumberFormat="1" applyFont="1" applyAlignment="1">
      <alignment horizontal="center" vertical="center"/>
    </xf>
    <xf numFmtId="43" fontId="10" fillId="0" borderId="0" xfId="0" applyNumberFormat="1" applyFont="1" applyAlignment="1">
      <alignment horizontal="center" vertical="center"/>
    </xf>
    <xf numFmtId="0" fontId="10" fillId="0" borderId="0" xfId="0" applyFont="1" applyAlignment="1">
      <alignment horizontal="center" vertical="center"/>
    </xf>
    <xf numFmtId="0" fontId="8" fillId="0" borderId="10" xfId="0" applyFont="1" applyBorder="1" applyAlignment="1">
      <alignment horizontal="left" vertical="center" indent="1"/>
    </xf>
    <xf numFmtId="43" fontId="8" fillId="0" borderId="0" xfId="0" applyNumberFormat="1" applyFont="1" applyAlignment="1">
      <alignment horizontal="center" vertical="center"/>
    </xf>
    <xf numFmtId="2" fontId="9" fillId="0" borderId="0" xfId="0" applyNumberFormat="1" applyFont="1" applyAlignment="1">
      <alignment horizontal="center" vertical="center"/>
    </xf>
    <xf numFmtId="166" fontId="8" fillId="0" borderId="0" xfId="0" applyNumberFormat="1" applyFont="1" applyAlignment="1">
      <alignment horizontal="center" vertical="center"/>
    </xf>
    <xf numFmtId="0" fontId="0" fillId="0" borderId="0" xfId="0" applyAlignment="1">
      <alignment horizontal="left" vertical="center" wrapText="1"/>
    </xf>
    <xf numFmtId="0" fontId="7" fillId="0" borderId="0" xfId="0" applyFont="1" applyAlignment="1">
      <alignment horizontal="center" vertical="center" wrapText="1"/>
    </xf>
    <xf numFmtId="0" fontId="9" fillId="0" borderId="0" xfId="0" applyFont="1" applyAlignment="1">
      <alignment/>
    </xf>
    <xf numFmtId="0" fontId="0" fillId="0" borderId="0" xfId="0" applyAlignment="1">
      <alignment horizontal="center" vertical="center" wrapText="1"/>
    </xf>
    <xf numFmtId="164" fontId="0" fillId="0" borderId="0" xfId="44" applyNumberFormat="1" applyFont="1" applyAlignment="1">
      <alignment horizontal="center" vertical="center" wrapText="1"/>
    </xf>
    <xf numFmtId="0" fontId="7" fillId="0" borderId="0" xfId="0" applyFont="1" applyAlignment="1">
      <alignment horizontal="center" wrapText="1"/>
    </xf>
    <xf numFmtId="164" fontId="0" fillId="0" borderId="0" xfId="44" applyNumberFormat="1" applyFont="1" applyAlignment="1">
      <alignment horizontal="left" vertical="center" wrapText="1"/>
    </xf>
    <xf numFmtId="0" fontId="6" fillId="0" borderId="0" xfId="0" applyFont="1" applyAlignment="1">
      <alignment horizontal="center" vertical="center" wrapText="1"/>
    </xf>
    <xf numFmtId="164" fontId="0" fillId="0" borderId="0" xfId="44"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2" fontId="0" fillId="0" borderId="0" xfId="0" applyNumberFormat="1" applyAlignment="1">
      <alignment horizontal="center" vertical="center"/>
    </xf>
    <xf numFmtId="2" fontId="0" fillId="0" borderId="0" xfId="0" applyNumberFormat="1" applyAlignment="1">
      <alignment horizontal="center" vertical="center" wrapText="1"/>
    </xf>
    <xf numFmtId="9" fontId="0" fillId="0" borderId="0" xfId="0" applyNumberFormat="1" applyAlignment="1">
      <alignment horizontal="center" vertical="center" wrapText="1"/>
    </xf>
    <xf numFmtId="9" fontId="7" fillId="0" borderId="0" xfId="0" applyNumberFormat="1" applyFont="1" applyAlignment="1">
      <alignment horizontal="center" vertical="center"/>
    </xf>
    <xf numFmtId="0" fontId="7" fillId="0" borderId="0" xfId="0" applyFont="1" applyAlignment="1">
      <alignment horizontal="center" vertical="center"/>
    </xf>
    <xf numFmtId="164" fontId="7" fillId="0" borderId="0" xfId="44" applyNumberFormat="1" applyFont="1" applyAlignment="1">
      <alignment horizontal="center" vertical="center"/>
    </xf>
    <xf numFmtId="15" fontId="0" fillId="0" borderId="0" xfId="0" applyNumberFormat="1" applyFont="1" applyAlignment="1">
      <alignment/>
    </xf>
    <xf numFmtId="0" fontId="9" fillId="0" borderId="0" xfId="0" applyFont="1" applyAlignment="1">
      <alignment horizontal="center" vertical="center"/>
    </xf>
    <xf numFmtId="0" fontId="0" fillId="0" borderId="0" xfId="0" applyFont="1" applyAlignment="1">
      <alignment vertical="center" wrapText="1"/>
    </xf>
    <xf numFmtId="0" fontId="8" fillId="0" borderId="0" xfId="0" applyFont="1" applyBorder="1" applyAlignment="1">
      <alignment horizontal="left" vertical="center" wrapText="1" indent="1"/>
    </xf>
    <xf numFmtId="0" fontId="9" fillId="0" borderId="11" xfId="0" applyFont="1" applyFill="1" applyBorder="1" applyAlignment="1">
      <alignment vertical="center"/>
    </xf>
    <xf numFmtId="0" fontId="11" fillId="0" borderId="11" xfId="0" applyFont="1" applyFill="1" applyBorder="1" applyAlignment="1">
      <alignment vertical="center" wrapText="1"/>
    </xf>
    <xf numFmtId="0" fontId="8" fillId="0" borderId="11" xfId="0" applyFont="1" applyFill="1" applyBorder="1" applyAlignment="1">
      <alignment horizontal="center" vertical="center" wrapText="1"/>
    </xf>
    <xf numFmtId="164" fontId="8" fillId="0" borderId="11" xfId="44" applyNumberFormat="1" applyFont="1" applyFill="1" applyBorder="1" applyAlignment="1">
      <alignment horizontal="center" vertical="center"/>
    </xf>
    <xf numFmtId="0" fontId="8" fillId="0" borderId="12" xfId="0" applyFont="1" applyFill="1" applyBorder="1" applyAlignment="1">
      <alignment horizontal="left" vertical="center" wrapText="1" indent="1"/>
    </xf>
    <xf numFmtId="0" fontId="0" fillId="0" borderId="11" xfId="0" applyBorder="1" applyAlignment="1">
      <alignment/>
    </xf>
    <xf numFmtId="0" fontId="0" fillId="0" borderId="0" xfId="0" applyAlignment="1">
      <alignment horizontal="left" wrapText="1" indent="1"/>
    </xf>
    <xf numFmtId="0" fontId="7" fillId="0" borderId="13" xfId="0" applyFont="1" applyBorder="1" applyAlignment="1">
      <alignment horizontal="center"/>
    </xf>
    <xf numFmtId="0" fontId="7" fillId="0" borderId="13" xfId="0" applyFont="1" applyBorder="1" applyAlignment="1">
      <alignment horizontal="center" wrapText="1"/>
    </xf>
    <xf numFmtId="0" fontId="0" fillId="0" borderId="13" xfId="0" applyFont="1" applyBorder="1" applyAlignment="1">
      <alignment horizontal="center" vertical="center" wrapText="1"/>
    </xf>
    <xf numFmtId="0" fontId="0" fillId="0" borderId="13" xfId="0" applyFont="1" applyBorder="1" applyAlignment="1">
      <alignment horizontal="center" wrapText="1"/>
    </xf>
    <xf numFmtId="0" fontId="49" fillId="0" borderId="10" xfId="0" applyFont="1" applyBorder="1" applyAlignment="1">
      <alignment horizontal="left" vertical="center" wrapText="1" indent="1"/>
    </xf>
    <xf numFmtId="0" fontId="50" fillId="0" borderId="0" xfId="0" applyFont="1" applyAlignment="1">
      <alignment horizontal="center" vertical="center"/>
    </xf>
    <xf numFmtId="0" fontId="51" fillId="0" borderId="0" xfId="0" applyFont="1" applyAlignment="1">
      <alignment vertical="center" wrapText="1"/>
    </xf>
    <xf numFmtId="0" fontId="51" fillId="0" borderId="0" xfId="0" applyFont="1" applyAlignment="1">
      <alignment horizontal="center" vertical="center" wrapText="1"/>
    </xf>
    <xf numFmtId="164" fontId="50" fillId="0" borderId="0" xfId="0" applyNumberFormat="1" applyFont="1" applyAlignment="1">
      <alignment horizontal="center" vertical="center"/>
    </xf>
    <xf numFmtId="0" fontId="51" fillId="0" borderId="10" xfId="0" applyFont="1" applyBorder="1" applyAlignment="1">
      <alignment horizontal="left" vertical="center" wrapText="1" indent="1"/>
    </xf>
    <xf numFmtId="0" fontId="52" fillId="0" borderId="0" xfId="0" applyFont="1" applyAlignment="1">
      <alignment/>
    </xf>
    <xf numFmtId="0" fontId="53" fillId="0" borderId="10" xfId="0" applyFont="1" applyBorder="1" applyAlignment="1">
      <alignment horizontal="left" vertical="center" indent="1"/>
    </xf>
    <xf numFmtId="167" fontId="0" fillId="0" borderId="0" xfId="42" applyNumberFormat="1" applyFont="1" applyAlignment="1">
      <alignment/>
    </xf>
    <xf numFmtId="5" fontId="0" fillId="0" borderId="0" xfId="44" applyNumberFormat="1" applyFont="1" applyAlignment="1">
      <alignment/>
    </xf>
    <xf numFmtId="6" fontId="0" fillId="0" borderId="0" xfId="44" applyNumberFormat="1" applyFont="1" applyAlignment="1">
      <alignment/>
    </xf>
    <xf numFmtId="0" fontId="0" fillId="33" borderId="0" xfId="0" applyFill="1" applyAlignment="1">
      <alignment/>
    </xf>
    <xf numFmtId="5" fontId="0" fillId="33" borderId="0" xfId="44" applyNumberFormat="1" applyFont="1" applyFill="1" applyAlignment="1">
      <alignment/>
    </xf>
    <xf numFmtId="37" fontId="0" fillId="0" borderId="0" xfId="0" applyNumberFormat="1" applyAlignment="1">
      <alignment/>
    </xf>
    <xf numFmtId="168" fontId="0" fillId="0" borderId="0" xfId="0" applyNumberFormat="1" applyAlignment="1">
      <alignment/>
    </xf>
    <xf numFmtId="169"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0"/>
  <sheetViews>
    <sheetView zoomScalePageLayoutView="0" workbookViewId="0" topLeftCell="A1">
      <selection activeCell="H3" sqref="H3"/>
    </sheetView>
  </sheetViews>
  <sheetFormatPr defaultColWidth="9.140625" defaultRowHeight="12.75"/>
  <cols>
    <col min="1" max="1" width="28.00390625" style="0" customWidth="1"/>
    <col min="2" max="2" width="13.7109375" style="0" customWidth="1"/>
    <col min="3" max="3" width="13.28125" style="0" customWidth="1"/>
    <col min="4" max="6" width="12.00390625" style="0" customWidth="1"/>
    <col min="7" max="7" width="32.57421875" style="0" customWidth="1"/>
  </cols>
  <sheetData>
    <row r="1" spans="1:7" ht="39" thickBot="1">
      <c r="A1" s="70" t="s">
        <v>71</v>
      </c>
      <c r="B1" s="71" t="s">
        <v>82</v>
      </c>
      <c r="C1" s="72" t="s">
        <v>83</v>
      </c>
      <c r="D1" s="72" t="s">
        <v>85</v>
      </c>
      <c r="E1" s="73" t="s">
        <v>84</v>
      </c>
      <c r="F1" s="73" t="s">
        <v>86</v>
      </c>
      <c r="G1" s="73" t="s">
        <v>55</v>
      </c>
    </row>
    <row r="2" spans="1:7" ht="12.75">
      <c r="A2" s="14"/>
      <c r="B2" s="47"/>
      <c r="C2" s="49"/>
      <c r="D2" s="49"/>
      <c r="E2" s="11"/>
      <c r="F2" s="11"/>
      <c r="G2" s="11"/>
    </row>
    <row r="3" spans="1:7" ht="25.5">
      <c r="A3" s="42" t="s">
        <v>64</v>
      </c>
      <c r="B3" s="55">
        <v>0.1</v>
      </c>
      <c r="C3" s="56">
        <v>0.2</v>
      </c>
      <c r="D3" s="55">
        <v>0.1</v>
      </c>
      <c r="E3" s="55">
        <v>0.1</v>
      </c>
      <c r="F3" s="55">
        <v>0.1</v>
      </c>
      <c r="G3" s="69" t="s">
        <v>56</v>
      </c>
    </row>
    <row r="4" spans="1:7" ht="31.5" customHeight="1">
      <c r="A4" s="42" t="s">
        <v>65</v>
      </c>
      <c r="B4" s="46">
        <v>300000</v>
      </c>
      <c r="C4" s="46">
        <v>300000</v>
      </c>
      <c r="D4" s="58">
        <v>400000</v>
      </c>
      <c r="E4" s="46">
        <v>300000</v>
      </c>
      <c r="F4" s="46">
        <v>300000</v>
      </c>
      <c r="G4" s="69" t="s">
        <v>57</v>
      </c>
    </row>
    <row r="5" spans="1:7" ht="38.25">
      <c r="A5" s="42" t="s">
        <v>66</v>
      </c>
      <c r="B5" s="45">
        <v>0.95</v>
      </c>
      <c r="C5" s="45">
        <v>0.95</v>
      </c>
      <c r="D5" s="45">
        <v>0.95</v>
      </c>
      <c r="E5" s="57">
        <v>0.35</v>
      </c>
      <c r="F5" s="45">
        <v>0.95</v>
      </c>
      <c r="G5" s="69" t="s">
        <v>58</v>
      </c>
    </row>
    <row r="6" spans="1:7" ht="32.25" customHeight="1">
      <c r="A6" s="42" t="s">
        <v>67</v>
      </c>
      <c r="B6" s="45">
        <v>2</v>
      </c>
      <c r="C6" s="51">
        <v>2</v>
      </c>
      <c r="D6" s="51">
        <v>2</v>
      </c>
      <c r="E6" s="51">
        <v>2</v>
      </c>
      <c r="F6" s="57">
        <v>1.5</v>
      </c>
      <c r="G6" s="69" t="s">
        <v>113</v>
      </c>
    </row>
    <row r="7" spans="1:4" ht="12.75">
      <c r="A7" s="42"/>
      <c r="B7" s="42"/>
      <c r="C7" s="52"/>
      <c r="D7" s="52"/>
    </row>
    <row r="8" spans="1:4" ht="12.75">
      <c r="A8" s="43" t="s">
        <v>59</v>
      </c>
      <c r="B8" s="43"/>
      <c r="C8" s="52"/>
      <c r="D8" s="52"/>
    </row>
    <row r="9" spans="1:7" ht="25.5">
      <c r="A9" s="42" t="s">
        <v>70</v>
      </c>
      <c r="B9" s="48">
        <f>'Case study'!D30</f>
        <v>163355.33577060074</v>
      </c>
      <c r="C9" s="50" t="e">
        <f>#REF!</f>
        <v>#REF!</v>
      </c>
      <c r="D9" s="50" t="e">
        <f>#REF!</f>
        <v>#REF!</v>
      </c>
      <c r="E9" s="50" t="e">
        <f>#REF!</f>
        <v>#REF!</v>
      </c>
      <c r="F9" s="50" t="e">
        <f>#REF!</f>
        <v>#REF!</v>
      </c>
      <c r="G9" s="12" t="s">
        <v>40</v>
      </c>
    </row>
    <row r="10" spans="1:7" ht="12.75">
      <c r="A10" s="42"/>
      <c r="B10" s="48"/>
      <c r="C10" s="50"/>
      <c r="D10" s="50"/>
      <c r="E10" s="50"/>
      <c r="F10" s="50"/>
      <c r="G10" s="12"/>
    </row>
    <row r="11" spans="1:7" ht="12.75">
      <c r="A11" s="42" t="s">
        <v>69</v>
      </c>
      <c r="B11" s="48">
        <f>'Case study'!D31</f>
        <v>0</v>
      </c>
      <c r="C11" s="50" t="e">
        <f>#REF!</f>
        <v>#REF!</v>
      </c>
      <c r="D11" s="50" t="e">
        <f>#REF!</f>
        <v>#REF!</v>
      </c>
      <c r="E11" s="50" t="e">
        <f>#REF!</f>
        <v>#REF!</v>
      </c>
      <c r="F11" s="50" t="e">
        <f>#REF!</f>
        <v>#REF!</v>
      </c>
      <c r="G11" s="12" t="s">
        <v>40</v>
      </c>
    </row>
    <row r="12" spans="1:7" ht="12.75">
      <c r="A12" s="42"/>
      <c r="B12" s="48"/>
      <c r="C12" s="50"/>
      <c r="D12" s="50"/>
      <c r="E12" s="50"/>
      <c r="F12" s="50"/>
      <c r="G12" s="12"/>
    </row>
    <row r="13" spans="1:7" ht="25.5">
      <c r="A13" s="61" t="s">
        <v>87</v>
      </c>
      <c r="B13" s="48">
        <f>'Case study'!D32</f>
        <v>0</v>
      </c>
      <c r="C13" s="50" t="e">
        <f>#REF!</f>
        <v>#REF!</v>
      </c>
      <c r="D13" s="50" t="e">
        <f>#REF!</f>
        <v>#REF!</v>
      </c>
      <c r="E13" s="50" t="e">
        <f>#REF!</f>
        <v>#REF!</v>
      </c>
      <c r="F13" s="50" t="e">
        <f>#REF!</f>
        <v>#REF!</v>
      </c>
      <c r="G13" s="12"/>
    </row>
    <row r="14" spans="1:7" ht="12.75">
      <c r="A14" s="61"/>
      <c r="B14" s="48"/>
      <c r="C14" s="50"/>
      <c r="D14" s="50"/>
      <c r="E14" s="50"/>
      <c r="F14" s="50"/>
      <c r="G14" s="12"/>
    </row>
    <row r="15" spans="1:7" ht="25.5">
      <c r="A15" s="61" t="s">
        <v>80</v>
      </c>
      <c r="B15" s="48">
        <f>'Case study'!D33</f>
        <v>0</v>
      </c>
      <c r="C15" s="50" t="e">
        <f>#REF!</f>
        <v>#REF!</v>
      </c>
      <c r="D15" s="50" t="e">
        <f>#REF!</f>
        <v>#REF!</v>
      </c>
      <c r="E15" s="50" t="e">
        <f>#REF!</f>
        <v>#REF!</v>
      </c>
      <c r="F15" s="50" t="e">
        <f>#REF!</f>
        <v>#REF!</v>
      </c>
      <c r="G15" s="12"/>
    </row>
    <row r="16" spans="1:7" ht="12.75">
      <c r="A16" s="61"/>
      <c r="B16" s="48"/>
      <c r="C16" s="50"/>
      <c r="D16" s="50"/>
      <c r="E16" s="50"/>
      <c r="F16" s="50"/>
      <c r="G16" s="12"/>
    </row>
    <row r="17" spans="1:7" ht="25.5">
      <c r="A17" s="42" t="s">
        <v>68</v>
      </c>
      <c r="B17" s="54">
        <f>'Case study'!D34</f>
        <v>0</v>
      </c>
      <c r="C17" s="53" t="e">
        <f>#REF!</f>
        <v>#REF!</v>
      </c>
      <c r="D17" s="53" t="e">
        <f>#REF!</f>
        <v>#REF!</v>
      </c>
      <c r="E17" s="53" t="e">
        <f>#REF!</f>
        <v>#REF!</v>
      </c>
      <c r="F17" s="53" t="e">
        <f>#REF!</f>
        <v>#REF!</v>
      </c>
      <c r="G17" t="s">
        <v>40</v>
      </c>
    </row>
    <row r="19" ht="12.75">
      <c r="C19" t="s">
        <v>40</v>
      </c>
    </row>
    <row r="20" ht="12.75">
      <c r="G20" t="s">
        <v>40</v>
      </c>
    </row>
  </sheetData>
  <sheetProtection/>
  <printOptions/>
  <pageMargins left="0.75" right="0.75" top="1" bottom="1" header="0.5" footer="0.5"/>
  <pageSetup horizontalDpi="600" verticalDpi="600" orientation="landscape" r:id="rId1"/>
  <headerFooter alignWithMargins="0">
    <oddHeader>&amp;C&amp;"Arial,Bold"&amp;12Preservation vs. Development Results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74"/>
  <sheetViews>
    <sheetView tabSelected="1" zoomScale="75" zoomScaleNormal="75" zoomScalePageLayoutView="0" workbookViewId="0" topLeftCell="A1">
      <selection activeCell="A1" sqref="A1"/>
    </sheetView>
  </sheetViews>
  <sheetFormatPr defaultColWidth="9.140625" defaultRowHeight="12.75"/>
  <cols>
    <col min="1" max="1" width="5.8515625" style="13" customWidth="1"/>
    <col min="2" max="2" width="63.28125" style="13" customWidth="1"/>
    <col min="3" max="3" width="18.00390625" style="13" customWidth="1"/>
    <col min="4" max="4" width="14.140625" style="16" customWidth="1"/>
    <col min="5" max="5" width="111.00390625" style="13" customWidth="1"/>
    <col min="6" max="6" width="10.140625" style="0" bestFit="1" customWidth="1"/>
    <col min="7" max="7" width="15.00390625" style="0" bestFit="1" customWidth="1"/>
    <col min="9" max="9" width="12.28125" style="0" bestFit="1" customWidth="1"/>
    <col min="10" max="10" width="9.7109375" style="0" customWidth="1"/>
    <col min="11" max="11" width="12.28125" style="0" bestFit="1" customWidth="1"/>
  </cols>
  <sheetData>
    <row r="1" spans="1:6" ht="30">
      <c r="A1" s="22"/>
      <c r="B1" s="44" t="s">
        <v>74</v>
      </c>
      <c r="C1" s="23" t="s">
        <v>1</v>
      </c>
      <c r="D1" s="24" t="s">
        <v>72</v>
      </c>
      <c r="E1" s="25" t="s">
        <v>63</v>
      </c>
      <c r="F1" s="1" t="s">
        <v>23</v>
      </c>
    </row>
    <row r="2" spans="1:6" ht="63" customHeight="1">
      <c r="A2" s="26" t="s">
        <v>0</v>
      </c>
      <c r="B2" s="27" t="s">
        <v>43</v>
      </c>
      <c r="C2" s="28" t="s">
        <v>73</v>
      </c>
      <c r="D2" s="29">
        <v>147</v>
      </c>
      <c r="E2" s="30" t="s">
        <v>155</v>
      </c>
      <c r="F2" t="s">
        <v>40</v>
      </c>
    </row>
    <row r="3" spans="1:5" ht="28.5" hidden="1">
      <c r="A3" s="26" t="s">
        <v>2</v>
      </c>
      <c r="B3" s="27" t="s">
        <v>24</v>
      </c>
      <c r="C3" s="28" t="s">
        <v>75</v>
      </c>
      <c r="D3" s="32">
        <v>0</v>
      </c>
      <c r="E3" s="30" t="s">
        <v>89</v>
      </c>
    </row>
    <row r="4" spans="1:6" ht="15" hidden="1">
      <c r="A4" s="26" t="s">
        <v>3</v>
      </c>
      <c r="B4" s="27" t="s">
        <v>88</v>
      </c>
      <c r="C4" s="28" t="s">
        <v>76</v>
      </c>
      <c r="D4" s="31">
        <f>D3/D2</f>
        <v>0</v>
      </c>
      <c r="E4" s="30" t="s">
        <v>40</v>
      </c>
      <c r="F4" t="s">
        <v>40</v>
      </c>
    </row>
    <row r="5" spans="1:6" ht="43.5" hidden="1">
      <c r="A5" s="26" t="s">
        <v>4</v>
      </c>
      <c r="B5" s="27" t="s">
        <v>77</v>
      </c>
      <c r="C5" s="28" t="s">
        <v>25</v>
      </c>
      <c r="D5" s="32">
        <v>0</v>
      </c>
      <c r="E5" s="30" t="s">
        <v>114</v>
      </c>
      <c r="F5" t="s">
        <v>40</v>
      </c>
    </row>
    <row r="6" spans="1:5" ht="15" hidden="1">
      <c r="A6" s="26" t="s">
        <v>5</v>
      </c>
      <c r="B6" s="27" t="s">
        <v>78</v>
      </c>
      <c r="C6" s="28" t="s">
        <v>120</v>
      </c>
      <c r="D6" s="33">
        <f>D4-D5</f>
        <v>0</v>
      </c>
      <c r="E6" s="30" t="s">
        <v>40</v>
      </c>
    </row>
    <row r="7" spans="1:5" ht="15" hidden="1">
      <c r="A7" s="26" t="s">
        <v>49</v>
      </c>
      <c r="B7" s="27" t="s">
        <v>119</v>
      </c>
      <c r="C7" s="28" t="s">
        <v>79</v>
      </c>
      <c r="D7" s="33">
        <f>D6*1</f>
        <v>0</v>
      </c>
      <c r="E7" s="30" t="s">
        <v>121</v>
      </c>
    </row>
    <row r="8" spans="1:6" ht="121.5" customHeight="1" hidden="1">
      <c r="A8" s="26" t="s">
        <v>50</v>
      </c>
      <c r="B8" s="27" t="s">
        <v>90</v>
      </c>
      <c r="C8" s="28" t="s">
        <v>92</v>
      </c>
      <c r="D8" s="29">
        <v>11.53</v>
      </c>
      <c r="E8" s="74" t="s">
        <v>122</v>
      </c>
      <c r="F8" t="s">
        <v>40</v>
      </c>
    </row>
    <row r="9" spans="1:5" ht="15">
      <c r="A9" s="26" t="s">
        <v>51</v>
      </c>
      <c r="B9" s="27" t="s">
        <v>91</v>
      </c>
      <c r="C9" s="28" t="s">
        <v>93</v>
      </c>
      <c r="D9" s="29">
        <v>11.96</v>
      </c>
      <c r="E9" s="30" t="s">
        <v>156</v>
      </c>
    </row>
    <row r="10" spans="1:5" ht="24.75" customHeight="1">
      <c r="A10" s="26" t="s">
        <v>6</v>
      </c>
      <c r="B10" s="27" t="s">
        <v>47</v>
      </c>
      <c r="C10" s="28" t="s">
        <v>42</v>
      </c>
      <c r="D10" s="32">
        <v>4039959.39</v>
      </c>
      <c r="E10" s="30" t="s">
        <v>123</v>
      </c>
    </row>
    <row r="11" spans="1:11" ht="37.5" customHeight="1">
      <c r="A11" s="26" t="s">
        <v>7</v>
      </c>
      <c r="B11" s="27" t="s">
        <v>54</v>
      </c>
      <c r="C11" s="28" t="s">
        <v>26</v>
      </c>
      <c r="D11" s="32">
        <v>2913054.65</v>
      </c>
      <c r="E11" s="30" t="s">
        <v>124</v>
      </c>
      <c r="F11" t="s">
        <v>40</v>
      </c>
      <c r="I11" s="4"/>
      <c r="K11" s="10"/>
    </row>
    <row r="12" spans="1:10" ht="21" customHeight="1">
      <c r="A12" s="26" t="s">
        <v>8</v>
      </c>
      <c r="B12" s="27" t="s">
        <v>94</v>
      </c>
      <c r="C12" s="28" t="s">
        <v>27</v>
      </c>
      <c r="D12" s="34">
        <v>1381</v>
      </c>
      <c r="E12" s="30" t="s">
        <v>125</v>
      </c>
      <c r="J12" s="5"/>
    </row>
    <row r="13" spans="1:5" ht="42" customHeight="1">
      <c r="A13" s="26" t="s">
        <v>9</v>
      </c>
      <c r="B13" s="27" t="s">
        <v>28</v>
      </c>
      <c r="C13" s="28" t="s">
        <v>52</v>
      </c>
      <c r="D13" s="34">
        <v>544</v>
      </c>
      <c r="E13" s="30" t="s">
        <v>126</v>
      </c>
    </row>
    <row r="14" spans="1:6" ht="30.75" customHeight="1">
      <c r="A14" s="26" t="s">
        <v>10</v>
      </c>
      <c r="B14" s="27" t="s">
        <v>29</v>
      </c>
      <c r="C14" s="28" t="s">
        <v>95</v>
      </c>
      <c r="D14" s="32">
        <f>D11/D13</f>
        <v>5354.879871323529</v>
      </c>
      <c r="E14" s="30" t="s">
        <v>157</v>
      </c>
      <c r="F14" s="13" t="s">
        <v>142</v>
      </c>
    </row>
    <row r="15" spans="1:11" s="2" customFormat="1" ht="36" customHeight="1">
      <c r="A15" s="26" t="s">
        <v>11</v>
      </c>
      <c r="B15" s="27" t="s">
        <v>129</v>
      </c>
      <c r="C15" s="28" t="s">
        <v>53</v>
      </c>
      <c r="D15" s="32">
        <f>K15/D12</f>
        <v>1477.412107168718</v>
      </c>
      <c r="E15" s="30" t="s">
        <v>128</v>
      </c>
      <c r="F15" s="6" t="s">
        <v>44</v>
      </c>
      <c r="G15" s="7">
        <v>4675370.02</v>
      </c>
      <c r="H15" s="6" t="s">
        <v>45</v>
      </c>
      <c r="I15" s="8">
        <v>2635063.9</v>
      </c>
      <c r="J15" s="6" t="s">
        <v>46</v>
      </c>
      <c r="K15" s="8">
        <f>G15-I15</f>
        <v>2040306.1199999996</v>
      </c>
    </row>
    <row r="16" spans="1:6" ht="51.75" customHeight="1">
      <c r="A16" s="26" t="s">
        <v>12</v>
      </c>
      <c r="B16" s="27" t="s">
        <v>97</v>
      </c>
      <c r="C16" s="28" t="s">
        <v>30</v>
      </c>
      <c r="D16" s="35">
        <v>300</v>
      </c>
      <c r="E16" s="30" t="s">
        <v>115</v>
      </c>
      <c r="F16" s="9" t="s">
        <v>40</v>
      </c>
    </row>
    <row r="17" spans="1:5" ht="50.25" customHeight="1">
      <c r="A17" s="26" t="s">
        <v>13</v>
      </c>
      <c r="B17" s="27" t="s">
        <v>31</v>
      </c>
      <c r="C17" s="28" t="s">
        <v>99</v>
      </c>
      <c r="D17" s="36">
        <v>1.8</v>
      </c>
      <c r="E17" s="30" t="s">
        <v>154</v>
      </c>
    </row>
    <row r="18" spans="1:5" ht="42.75">
      <c r="A18" s="26" t="s">
        <v>14</v>
      </c>
      <c r="B18" s="27" t="s">
        <v>96</v>
      </c>
      <c r="C18" s="28" t="s">
        <v>32</v>
      </c>
      <c r="D18" s="29">
        <v>2</v>
      </c>
      <c r="E18" s="30" t="s">
        <v>150</v>
      </c>
    </row>
    <row r="19" spans="1:5" ht="43.5" customHeight="1">
      <c r="A19" s="26" t="s">
        <v>15</v>
      </c>
      <c r="B19" s="27" t="s">
        <v>98</v>
      </c>
      <c r="C19" s="28" t="s">
        <v>100</v>
      </c>
      <c r="D19" s="37">
        <v>10</v>
      </c>
      <c r="E19" s="30" t="s">
        <v>116</v>
      </c>
    </row>
    <row r="20" spans="1:5" ht="24.75" customHeight="1">
      <c r="A20" s="26" t="s">
        <v>16</v>
      </c>
      <c r="B20" s="27" t="s">
        <v>33</v>
      </c>
      <c r="C20" s="28" t="s">
        <v>101</v>
      </c>
      <c r="D20" s="41">
        <f>D2/D19</f>
        <v>14.7</v>
      </c>
      <c r="E20" s="81" t="s">
        <v>149</v>
      </c>
    </row>
    <row r="21" spans="1:5" ht="15">
      <c r="A21" s="26" t="s">
        <v>17</v>
      </c>
      <c r="B21" s="27" t="s">
        <v>34</v>
      </c>
      <c r="C21" s="28" t="s">
        <v>102</v>
      </c>
      <c r="D21" s="39">
        <f>D17*D20</f>
        <v>26.46</v>
      </c>
      <c r="E21" s="38"/>
    </row>
    <row r="22" spans="1:5" ht="18" customHeight="1">
      <c r="A22" s="26" t="s">
        <v>18</v>
      </c>
      <c r="B22" s="27" t="s">
        <v>35</v>
      </c>
      <c r="C22" s="28" t="s">
        <v>103</v>
      </c>
      <c r="D22" s="32">
        <f>D21*D14</f>
        <v>141690.12139522057</v>
      </c>
      <c r="E22" s="30"/>
    </row>
    <row r="23" spans="1:5" ht="17.25" customHeight="1">
      <c r="A23" s="26" t="s">
        <v>19</v>
      </c>
      <c r="B23" s="27" t="s">
        <v>36</v>
      </c>
      <c r="C23" s="28" t="s">
        <v>104</v>
      </c>
      <c r="D23" s="32">
        <f>D20*D15</f>
        <v>21717.95797538015</v>
      </c>
      <c r="E23" s="30"/>
    </row>
    <row r="24" spans="1:5" ht="15">
      <c r="A24" s="26" t="s">
        <v>20</v>
      </c>
      <c r="B24" s="27" t="s">
        <v>37</v>
      </c>
      <c r="C24" s="28" t="s">
        <v>105</v>
      </c>
      <c r="D24" s="33">
        <f>D22+D23</f>
        <v>163408.07937060072</v>
      </c>
      <c r="E24" s="30"/>
    </row>
    <row r="25" spans="1:5" ht="15">
      <c r="A25" s="26" t="s">
        <v>21</v>
      </c>
      <c r="B25" s="27" t="s">
        <v>38</v>
      </c>
      <c r="C25" s="28" t="s">
        <v>106</v>
      </c>
      <c r="D25" s="32">
        <f>D9*(D16/1000)*D20</f>
        <v>52.7436</v>
      </c>
      <c r="E25" s="30"/>
    </row>
    <row r="26" spans="1:5" ht="15">
      <c r="A26" s="26" t="s">
        <v>22</v>
      </c>
      <c r="B26" s="27" t="s">
        <v>60</v>
      </c>
      <c r="C26" s="28" t="s">
        <v>107</v>
      </c>
      <c r="D26" s="32">
        <f>D8*(D3/1000)</f>
        <v>0</v>
      </c>
      <c r="E26" s="30"/>
    </row>
    <row r="27" spans="1:5" ht="15">
      <c r="A27" s="26" t="s">
        <v>62</v>
      </c>
      <c r="B27" s="27" t="s">
        <v>61</v>
      </c>
      <c r="C27" s="28" t="s">
        <v>108</v>
      </c>
      <c r="D27" s="32">
        <f>D25-D26</f>
        <v>52.7436</v>
      </c>
      <c r="E27" s="30"/>
    </row>
    <row r="28" spans="1:5" ht="8.25" customHeight="1" thickBot="1">
      <c r="A28" s="26"/>
      <c r="B28" s="27"/>
      <c r="C28" s="28"/>
      <c r="D28" s="32"/>
      <c r="E28" s="30"/>
    </row>
    <row r="29" spans="1:5" s="68" customFormat="1" ht="18.75" customHeight="1">
      <c r="A29" s="63"/>
      <c r="B29" s="64" t="s">
        <v>59</v>
      </c>
      <c r="C29" s="65"/>
      <c r="D29" s="66"/>
      <c r="E29" s="67"/>
    </row>
    <row r="30" spans="1:5" s="80" customFormat="1" ht="44.25" customHeight="1">
      <c r="A30" s="75">
        <v>1</v>
      </c>
      <c r="B30" s="76" t="s">
        <v>39</v>
      </c>
      <c r="C30" s="77" t="s">
        <v>109</v>
      </c>
      <c r="D30" s="78">
        <f>D24-D27</f>
        <v>163355.33577060074</v>
      </c>
      <c r="E30" s="79" t="s">
        <v>127</v>
      </c>
    </row>
    <row r="31" spans="1:5" ht="15">
      <c r="A31" s="60">
        <v>2</v>
      </c>
      <c r="B31" s="27" t="s">
        <v>48</v>
      </c>
      <c r="C31" s="28" t="s">
        <v>110</v>
      </c>
      <c r="D31" s="33">
        <f>D2*D6</f>
        <v>0</v>
      </c>
      <c r="E31" s="30"/>
    </row>
    <row r="32" spans="1:5" ht="15">
      <c r="A32" s="60">
        <v>3</v>
      </c>
      <c r="B32" s="27" t="s">
        <v>87</v>
      </c>
      <c r="C32" s="28"/>
      <c r="D32" s="33">
        <f>D31*0.8</f>
        <v>0</v>
      </c>
      <c r="E32" s="30" t="s">
        <v>117</v>
      </c>
    </row>
    <row r="33" spans="1:5" ht="15">
      <c r="A33" s="60">
        <v>4</v>
      </c>
      <c r="B33" s="27" t="s">
        <v>80</v>
      </c>
      <c r="C33" s="28" t="s">
        <v>111</v>
      </c>
      <c r="D33" s="33">
        <f>D31-D32</f>
        <v>0</v>
      </c>
      <c r="E33" s="30"/>
    </row>
    <row r="34" spans="1:5" ht="28.5">
      <c r="A34" s="60">
        <v>5</v>
      </c>
      <c r="B34" s="27" t="s">
        <v>81</v>
      </c>
      <c r="C34" s="28" t="s">
        <v>112</v>
      </c>
      <c r="D34" s="40">
        <f>D33/D30</f>
        <v>0</v>
      </c>
      <c r="E34" s="30" t="s">
        <v>118</v>
      </c>
    </row>
    <row r="35" spans="1:5" ht="15">
      <c r="A35" s="60"/>
      <c r="B35" s="27"/>
      <c r="C35" s="28"/>
      <c r="D35" s="40"/>
      <c r="E35" s="62"/>
    </row>
    <row r="36" ht="12.75">
      <c r="B36" s="15"/>
    </row>
    <row r="38" ht="12.75">
      <c r="A38" s="13" t="s">
        <v>40</v>
      </c>
    </row>
    <row r="39" ht="12.75">
      <c r="A39" s="13" t="s">
        <v>40</v>
      </c>
    </row>
    <row r="41" ht="12.75">
      <c r="B41" s="3"/>
    </row>
    <row r="42" ht="12.75">
      <c r="C42" s="7" t="s">
        <v>40</v>
      </c>
    </row>
    <row r="43" spans="3:4" ht="12.75">
      <c r="C43" s="13" t="s">
        <v>40</v>
      </c>
      <c r="D43" s="17" t="s">
        <v>40</v>
      </c>
    </row>
    <row r="44" spans="3:4" ht="12.75">
      <c r="C44" s="13" t="s">
        <v>40</v>
      </c>
      <c r="D44" s="16" t="s">
        <v>40</v>
      </c>
    </row>
    <row r="51" ht="12.75">
      <c r="B51" s="59"/>
    </row>
    <row r="54" spans="1:5" ht="12.75">
      <c r="A54" s="18"/>
      <c r="B54" s="18"/>
      <c r="C54" s="18"/>
      <c r="D54" s="19"/>
      <c r="E54" s="18"/>
    </row>
    <row r="55" spans="1:5" ht="12.75">
      <c r="A55" s="18"/>
      <c r="B55" s="18"/>
      <c r="C55" s="18"/>
      <c r="D55" s="19"/>
      <c r="E55" s="18"/>
    </row>
    <row r="56" spans="1:5" ht="12.75">
      <c r="A56" s="18"/>
      <c r="B56" s="18"/>
      <c r="C56" s="18"/>
      <c r="D56" s="19"/>
      <c r="E56" s="18"/>
    </row>
    <row r="57" spans="1:5" ht="12.75">
      <c r="A57" s="18"/>
      <c r="B57" s="18"/>
      <c r="C57" s="18"/>
      <c r="D57" s="19"/>
      <c r="E57" s="18"/>
    </row>
    <row r="58" spans="1:5" ht="12.75">
      <c r="A58" s="18"/>
      <c r="B58" s="18"/>
      <c r="C58" s="18"/>
      <c r="D58" s="19"/>
      <c r="E58" s="18"/>
    </row>
    <row r="59" spans="1:5" ht="12.75">
      <c r="A59" s="18"/>
      <c r="B59" s="18"/>
      <c r="C59" s="18"/>
      <c r="D59" s="19"/>
      <c r="E59" s="18"/>
    </row>
    <row r="60" spans="1:5" ht="12.75">
      <c r="A60" s="18"/>
      <c r="B60" s="18"/>
      <c r="C60" s="18"/>
      <c r="D60" s="19"/>
      <c r="E60" s="18"/>
    </row>
    <row r="61" spans="1:5" ht="12.75">
      <c r="A61" s="18"/>
      <c r="B61" s="18"/>
      <c r="C61" s="18"/>
      <c r="D61" s="19"/>
      <c r="E61" s="18"/>
    </row>
    <row r="62" spans="1:5" ht="12.75">
      <c r="A62" s="18"/>
      <c r="B62" s="18"/>
      <c r="C62" s="18"/>
      <c r="D62" s="19"/>
      <c r="E62" s="18"/>
    </row>
    <row r="63" spans="1:5" ht="12.75">
      <c r="A63" s="18"/>
      <c r="B63" s="18"/>
      <c r="C63" s="18"/>
      <c r="D63" s="19"/>
      <c r="E63" s="18"/>
    </row>
    <row r="64" spans="1:5" ht="12.75">
      <c r="A64" s="18"/>
      <c r="B64" s="18"/>
      <c r="C64" s="18"/>
      <c r="D64" s="19"/>
      <c r="E64" s="18"/>
    </row>
    <row r="65" spans="1:5" ht="12.75">
      <c r="A65" s="18"/>
      <c r="B65" s="18"/>
      <c r="C65" s="18"/>
      <c r="D65" s="19"/>
      <c r="E65" s="18"/>
    </row>
    <row r="66" spans="1:5" ht="12.75">
      <c r="A66" s="18"/>
      <c r="B66" s="18"/>
      <c r="C66" s="18"/>
      <c r="D66" s="19"/>
      <c r="E66" s="18"/>
    </row>
    <row r="67" spans="1:5" ht="12.75">
      <c r="A67" s="18"/>
      <c r="B67" s="18"/>
      <c r="C67" s="18"/>
      <c r="D67" s="19"/>
      <c r="E67" s="18"/>
    </row>
    <row r="68" spans="1:5" ht="12.75">
      <c r="A68" s="18"/>
      <c r="B68" s="18"/>
      <c r="C68" s="18"/>
      <c r="D68" s="19"/>
      <c r="E68" s="18"/>
    </row>
    <row r="69" spans="1:5" ht="12.75">
      <c r="A69" s="18"/>
      <c r="B69" s="18"/>
      <c r="C69" s="18"/>
      <c r="D69" s="19"/>
      <c r="E69" s="18"/>
    </row>
    <row r="70" spans="1:5" ht="12.75">
      <c r="A70" s="18"/>
      <c r="B70" s="18"/>
      <c r="C70" s="18"/>
      <c r="D70" s="19"/>
      <c r="E70" s="18"/>
    </row>
    <row r="71" spans="1:5" ht="12.75">
      <c r="A71" s="18"/>
      <c r="B71" s="18"/>
      <c r="C71" s="18"/>
      <c r="D71" s="19"/>
      <c r="E71" s="18"/>
    </row>
    <row r="73" spans="3:4" ht="12.75">
      <c r="C73" s="13">
        <f>SUM(C57:C71)</f>
        <v>0</v>
      </c>
      <c r="D73" s="20">
        <f>SUM(D57:D71)</f>
        <v>0</v>
      </c>
    </row>
    <row r="74" spans="2:4" ht="12.75">
      <c r="B74" s="13" t="s">
        <v>41</v>
      </c>
      <c r="D74" s="21">
        <f>D73/10</f>
        <v>0</v>
      </c>
    </row>
  </sheetData>
  <sheetProtection/>
  <printOptions/>
  <pageMargins left="0.5" right="0.5" top="0.5" bottom="0.5" header="0.25" footer="0.5"/>
  <pageSetup fitToHeight="1" fitToWidth="1" horizontalDpi="600" verticalDpi="600" orientation="landscape" scale="60" r:id="rId1"/>
  <headerFooter alignWithMargins="0">
    <oddHeader>&amp;C&amp;"Arial,Bold"&amp;12Worksheet - Preservation vs. Development</oddHeader>
  </headerFooter>
</worksheet>
</file>

<file path=xl/worksheets/sheet3.xml><?xml version="1.0" encoding="utf-8"?>
<worksheet xmlns="http://schemas.openxmlformats.org/spreadsheetml/2006/main" xmlns:r="http://schemas.openxmlformats.org/officeDocument/2006/relationships">
  <dimension ref="A1:E32"/>
  <sheetViews>
    <sheetView zoomScalePageLayoutView="0" workbookViewId="0" topLeftCell="A1">
      <selection activeCell="B21" sqref="B21"/>
    </sheetView>
  </sheetViews>
  <sheetFormatPr defaultColWidth="9.140625" defaultRowHeight="12.75"/>
  <cols>
    <col min="1" max="1" width="30.7109375" style="0" customWidth="1"/>
    <col min="2" max="2" width="15.140625" style="0" customWidth="1"/>
    <col min="3" max="3" width="17.140625" style="0" customWidth="1"/>
    <col min="4" max="4" width="16.57421875" style="0" customWidth="1"/>
    <col min="5" max="5" width="15.8515625" style="0" customWidth="1"/>
  </cols>
  <sheetData>
    <row r="1" spans="1:5" ht="12.75">
      <c r="A1" t="s">
        <v>130</v>
      </c>
      <c r="B1" s="1" t="s">
        <v>133</v>
      </c>
      <c r="C1" s="1" t="s">
        <v>131</v>
      </c>
      <c r="D1" s="16" t="s">
        <v>151</v>
      </c>
      <c r="E1" s="16" t="s">
        <v>148</v>
      </c>
    </row>
    <row r="3" spans="1:5" ht="12.75">
      <c r="A3" s="13" t="s">
        <v>144</v>
      </c>
      <c r="B3">
        <v>147</v>
      </c>
      <c r="C3">
        <v>147</v>
      </c>
      <c r="D3">
        <v>147</v>
      </c>
      <c r="E3">
        <v>147</v>
      </c>
    </row>
    <row r="4" spans="1:5" ht="12.75">
      <c r="A4" t="s">
        <v>137</v>
      </c>
      <c r="B4">
        <v>98</v>
      </c>
      <c r="C4">
        <v>98</v>
      </c>
      <c r="D4">
        <v>98</v>
      </c>
      <c r="E4">
        <v>0</v>
      </c>
    </row>
    <row r="5" spans="1:5" ht="12.75">
      <c r="A5" t="s">
        <v>135</v>
      </c>
      <c r="B5">
        <v>1</v>
      </c>
      <c r="C5" s="85">
        <v>14</v>
      </c>
      <c r="D5">
        <v>1</v>
      </c>
      <c r="E5">
        <v>1</v>
      </c>
    </row>
    <row r="6" spans="1:3" ht="12.75">
      <c r="A6" s="13" t="s">
        <v>143</v>
      </c>
      <c r="C6" s="86">
        <v>300000</v>
      </c>
    </row>
    <row r="7" spans="1:5" ht="12.75">
      <c r="A7" t="s">
        <v>138</v>
      </c>
      <c r="B7" s="83">
        <v>692000</v>
      </c>
      <c r="C7" s="83">
        <f>C5*C6</f>
        <v>4200000</v>
      </c>
      <c r="D7" s="83">
        <v>775000</v>
      </c>
      <c r="E7" s="83">
        <v>775000</v>
      </c>
    </row>
    <row r="8" spans="1:5" ht="12.75">
      <c r="A8" s="13" t="s">
        <v>145</v>
      </c>
      <c r="B8">
        <v>11.53</v>
      </c>
      <c r="C8">
        <v>11.96</v>
      </c>
      <c r="D8" s="13">
        <v>11.96</v>
      </c>
      <c r="E8" s="13" t="s">
        <v>153</v>
      </c>
    </row>
    <row r="9" spans="1:5" ht="12.75">
      <c r="A9" s="13" t="s">
        <v>146</v>
      </c>
      <c r="B9" s="83">
        <f>B7*B8/1000</f>
        <v>7978.76</v>
      </c>
      <c r="C9" s="83">
        <f>C7*C8/1000</f>
        <v>50232</v>
      </c>
      <c r="D9" s="83">
        <f>(D7*(D8/1000))</f>
        <v>9269</v>
      </c>
      <c r="E9" s="88">
        <v>6100</v>
      </c>
    </row>
    <row r="10" spans="1:5" ht="12.75">
      <c r="A10" s="13" t="s">
        <v>147</v>
      </c>
      <c r="B10" s="83">
        <f>B5*B20</f>
        <v>1477</v>
      </c>
      <c r="C10" s="83">
        <f>C5*B20</f>
        <v>20678</v>
      </c>
      <c r="D10" s="83">
        <f>D5*B20</f>
        <v>1477</v>
      </c>
      <c r="E10" s="83">
        <f>E5*B20</f>
        <v>1477</v>
      </c>
    </row>
    <row r="11" spans="1:5" ht="12.75">
      <c r="A11" t="s">
        <v>132</v>
      </c>
      <c r="B11" s="83">
        <f>B19*B12*B5</f>
        <v>0</v>
      </c>
      <c r="C11" s="83">
        <f>B19*C12*C5</f>
        <v>134946</v>
      </c>
      <c r="D11" s="83">
        <f>B19*D12*D5</f>
        <v>5355</v>
      </c>
      <c r="E11" s="83">
        <f>B19*E12*E5</f>
        <v>5355</v>
      </c>
    </row>
    <row r="12" spans="1:5" ht="12.75">
      <c r="A12" t="s">
        <v>136</v>
      </c>
      <c r="B12" s="82">
        <v>0</v>
      </c>
      <c r="C12" s="82">
        <v>1.8</v>
      </c>
      <c r="D12" s="82">
        <v>1</v>
      </c>
      <c r="E12" s="82">
        <v>1</v>
      </c>
    </row>
    <row r="13" spans="2:4" ht="12.75">
      <c r="B13" s="12"/>
      <c r="C13" s="12"/>
      <c r="D13" s="12"/>
    </row>
    <row r="14" spans="1:5" ht="12.75">
      <c r="A14" t="s">
        <v>134</v>
      </c>
      <c r="B14" s="84">
        <f>(B9)-B10-B11</f>
        <v>6501.76</v>
      </c>
      <c r="C14" s="84">
        <f>(C9)-C10-C11</f>
        <v>-105392</v>
      </c>
      <c r="D14" s="84">
        <f>(D9)-D10-D11</f>
        <v>2437</v>
      </c>
      <c r="E14" s="84">
        <f>E9-E10-E11</f>
        <v>-732</v>
      </c>
    </row>
    <row r="16" spans="1:5" ht="12.75">
      <c r="A16" s="13" t="s">
        <v>139</v>
      </c>
      <c r="C16" s="87">
        <f>C12*C5</f>
        <v>25.2</v>
      </c>
      <c r="D16" s="87">
        <f>D12*D5</f>
        <v>1</v>
      </c>
      <c r="E16">
        <v>1</v>
      </c>
    </row>
    <row r="17" spans="1:5" ht="12.75">
      <c r="A17" s="13" t="s">
        <v>140</v>
      </c>
      <c r="C17" s="87">
        <f>(C5*2)+C16</f>
        <v>53.2</v>
      </c>
      <c r="D17" s="87">
        <f>(D5*2)+D16</f>
        <v>3</v>
      </c>
      <c r="E17">
        <v>3</v>
      </c>
    </row>
    <row r="19" spans="1:2" ht="12.75">
      <c r="A19" s="13" t="s">
        <v>141</v>
      </c>
      <c r="B19">
        <v>5355</v>
      </c>
    </row>
    <row r="20" spans="1:3" ht="12.75">
      <c r="A20" s="13" t="s">
        <v>152</v>
      </c>
      <c r="B20">
        <v>1477</v>
      </c>
      <c r="C20" s="89"/>
    </row>
    <row r="21" ht="12.75">
      <c r="A21" s="13"/>
    </row>
    <row r="23" ht="12.75">
      <c r="A23" s="13"/>
    </row>
    <row r="24" spans="1:2" ht="12.75">
      <c r="A24" s="13"/>
      <c r="B24" s="13"/>
    </row>
    <row r="26" spans="1:2" ht="12.75">
      <c r="A26" s="13"/>
      <c r="B26" s="13"/>
    </row>
    <row r="27" spans="1:2" ht="12.75">
      <c r="A27" s="13"/>
      <c r="B27" s="13"/>
    </row>
    <row r="28" ht="12.75">
      <c r="A28" s="13"/>
    </row>
    <row r="32" ht="12.75">
      <c r="A32" s="13"/>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Farmland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cmailler</dc:creator>
  <cp:keywords/>
  <dc:description/>
  <cp:lastModifiedBy>CathyK</cp:lastModifiedBy>
  <cp:lastPrinted>2009-03-24T15:42:34Z</cp:lastPrinted>
  <dcterms:created xsi:type="dcterms:W3CDTF">2007-10-24T20:39:40Z</dcterms:created>
  <dcterms:modified xsi:type="dcterms:W3CDTF">2009-10-29T14:09:53Z</dcterms:modified>
  <cp:category/>
  <cp:version/>
  <cp:contentType/>
  <cp:contentStatus/>
</cp:coreProperties>
</file>