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12090" windowHeight="6660" tabRatio="726" activeTab="1"/>
  </bookViews>
  <sheets>
    <sheet name="Capital Costs" sheetId="1" r:id="rId1"/>
    <sheet name="Year 1" sheetId="2" r:id="rId2"/>
    <sheet name="Year 2" sheetId="3" r:id="rId3"/>
    <sheet name="Year 3" sheetId="4" r:id="rId4"/>
    <sheet name="Year 4" sheetId="5" r:id="rId5"/>
    <sheet name="Year 5" sheetId="6" r:id="rId6"/>
    <sheet name="Year 6" sheetId="7" r:id="rId7"/>
    <sheet name="Totals" sheetId="8" r:id="rId8"/>
  </sheets>
  <definedNames/>
  <calcPr fullCalcOnLoad="1"/>
</workbook>
</file>

<file path=xl/sharedStrings.xml><?xml version="1.0" encoding="utf-8"?>
<sst xmlns="http://schemas.openxmlformats.org/spreadsheetml/2006/main" count="552" uniqueCount="91">
  <si>
    <t>Tons per Container</t>
  </si>
  <si>
    <t>Hauling</t>
  </si>
  <si>
    <t>Net</t>
  </si>
  <si>
    <t>Haul per year</t>
  </si>
  <si>
    <t>Cost per Year</t>
  </si>
  <si>
    <t>Units</t>
  </si>
  <si>
    <t>Paper</t>
  </si>
  <si>
    <t>Container</t>
  </si>
  <si>
    <t>Plastic AL, Tin</t>
  </si>
  <si>
    <t>Glass</t>
  </si>
  <si>
    <t xml:space="preserve"> </t>
  </si>
  <si>
    <t>Tires</t>
  </si>
  <si>
    <t>Scrap Metal with Freon</t>
  </si>
  <si>
    <t>Freon Removal $10 per unit</t>
  </si>
  <si>
    <t>Total</t>
  </si>
  <si>
    <t>Gain/Loss per Year</t>
  </si>
  <si>
    <t>Recycle Revenue and Expense by Item</t>
  </si>
  <si>
    <t xml:space="preserve"> Revenue or Expense perTon</t>
  </si>
  <si>
    <t>Monthly</t>
  </si>
  <si>
    <t>Yearly</t>
  </si>
  <si>
    <t>Bags</t>
  </si>
  <si>
    <t>Weight</t>
  </si>
  <si>
    <t>lbs/Bag</t>
  </si>
  <si>
    <t>tons</t>
  </si>
  <si>
    <t>COST</t>
  </si>
  <si>
    <t>SW Disposal</t>
  </si>
  <si>
    <t>per ton</t>
  </si>
  <si>
    <t>Trucking</t>
  </si>
  <si>
    <t>per trip</t>
  </si>
  <si>
    <r>
      <t xml:space="preserve">Staff, </t>
    </r>
    <r>
      <rPr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@ $20/hr</t>
    </r>
  </si>
  <si>
    <t>hours</t>
  </si>
  <si>
    <t>Misc. Overhead @5%</t>
  </si>
  <si>
    <t>Total per Year</t>
  </si>
  <si>
    <t>Cost per bag</t>
  </si>
  <si>
    <t>Fee per Bag</t>
  </si>
  <si>
    <t>Gain/Loss per month</t>
  </si>
  <si>
    <t>Revenue (Fee) per unit</t>
  </si>
  <si>
    <t>Revenue or Expense per Year</t>
  </si>
  <si>
    <t xml:space="preserve">  </t>
  </si>
  <si>
    <r>
      <t xml:space="preserve">Staff, </t>
    </r>
    <r>
      <rPr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@ $20/hr</t>
    </r>
  </si>
  <si>
    <t>Overhead</t>
  </si>
  <si>
    <t xml:space="preserve">Trash Revenue Expense from Bagged </t>
  </si>
  <si>
    <t>Scrap Metal/White Goods</t>
  </si>
  <si>
    <t>Gain/Loss Year 1</t>
  </si>
  <si>
    <t>Gain/Loss Year 2</t>
  </si>
  <si>
    <t>Gain/Loss Year3</t>
  </si>
  <si>
    <t>Gain/Loss Year4</t>
  </si>
  <si>
    <t>Gain/Loss Year5</t>
  </si>
  <si>
    <r>
      <t>Staff,</t>
    </r>
    <r>
      <rPr>
        <sz val="10"/>
        <color indexed="10"/>
        <rFont val="Arial"/>
        <family val="2"/>
      </rPr>
      <t xml:space="preserve"> 2</t>
    </r>
    <r>
      <rPr>
        <sz val="10"/>
        <rFont val="Arial"/>
        <family val="0"/>
      </rPr>
      <t xml:space="preserve"> @ $20/hr</t>
    </r>
  </si>
  <si>
    <r>
      <t xml:space="preserve">Staff, </t>
    </r>
    <r>
      <rPr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@ $22/hr</t>
    </r>
  </si>
  <si>
    <t>Capital Expenses Prior to Opening</t>
  </si>
  <si>
    <t>Site Prep</t>
  </si>
  <si>
    <t>Loader excavator</t>
  </si>
  <si>
    <t>20 hr</t>
  </si>
  <si>
    <t>$100/hr</t>
  </si>
  <si>
    <t>Transport</t>
  </si>
  <si>
    <t>Laborer</t>
  </si>
  <si>
    <t>$20/hr</t>
  </si>
  <si>
    <t>Landscape</t>
  </si>
  <si>
    <t>mowing</t>
  </si>
  <si>
    <t>Road Repair</t>
  </si>
  <si>
    <t>see Bill for better estimate</t>
  </si>
  <si>
    <t>Gravel Fill</t>
  </si>
  <si>
    <t>"  "</t>
  </si>
  <si>
    <t>Block wall 6 foot x 88</t>
  </si>
  <si>
    <t>66 blocks</t>
  </si>
  <si>
    <t>Glass Container Bunker</t>
  </si>
  <si>
    <t>10 blocks</t>
  </si>
  <si>
    <t>Railing 88 feet</t>
  </si>
  <si>
    <t>Shelter</t>
  </si>
  <si>
    <t>highly variable depending on design</t>
  </si>
  <si>
    <t>Signs</t>
  </si>
  <si>
    <t>Recycle Signs</t>
  </si>
  <si>
    <t>Traffic signs</t>
  </si>
  <si>
    <t>Misc.</t>
  </si>
  <si>
    <t>Capital Costs</t>
  </si>
  <si>
    <t>Year 1</t>
  </si>
  <si>
    <t>Year 2</t>
  </si>
  <si>
    <t>Year 3</t>
  </si>
  <si>
    <t>Year 4</t>
  </si>
  <si>
    <t>Year 5</t>
  </si>
  <si>
    <t>Year 6</t>
  </si>
  <si>
    <t>Balance</t>
  </si>
  <si>
    <t>Available Funds</t>
  </si>
  <si>
    <t>Start Up Costs</t>
  </si>
  <si>
    <t>2 Hauler Fees</t>
  </si>
  <si>
    <t>3 Hauler Fees</t>
  </si>
  <si>
    <t>Utility</t>
  </si>
  <si>
    <t>APPENDIX C        BUDGET PROJECTIONS WORKSHEETS</t>
  </si>
  <si>
    <t>Concrete Pads</t>
  </si>
  <si>
    <t>2 pads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</si>
</sst>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65" fontId="0" fillId="3" borderId="0" xfId="0" applyNumberFormat="1" applyFill="1" applyAlignment="1" applyProtection="1">
      <alignment/>
      <protection locked="0"/>
    </xf>
    <xf numFmtId="165" fontId="0" fillId="0" borderId="0" xfId="0" applyNumberFormat="1" applyAlignment="1">
      <alignment/>
    </xf>
    <xf numFmtId="165" fontId="0" fillId="2" borderId="0" xfId="0" applyNumberFormat="1" applyFill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75" zoomScaleNormal="75" workbookViewId="0" topLeftCell="A8">
      <selection activeCell="A19" sqref="A19"/>
    </sheetView>
  </sheetViews>
  <sheetFormatPr defaultColWidth="9.140625" defaultRowHeight="12.75"/>
  <cols>
    <col min="1" max="1" width="24.140625" style="0" customWidth="1"/>
    <col min="3" max="3" width="10.7109375" style="13" customWidth="1"/>
  </cols>
  <sheetData>
    <row r="1" spans="1:7" ht="15.75">
      <c r="A1" s="23" t="s">
        <v>88</v>
      </c>
      <c r="B1" s="23"/>
      <c r="C1" s="23"/>
      <c r="D1" s="23"/>
      <c r="E1" s="23"/>
      <c r="F1" s="23"/>
      <c r="G1" s="23"/>
    </row>
    <row r="2" spans="1:7" ht="15.75">
      <c r="A2" s="20"/>
      <c r="B2" s="20"/>
      <c r="C2" s="20"/>
      <c r="D2" s="20"/>
      <c r="E2" s="20"/>
      <c r="F2" s="20"/>
      <c r="G2" s="20"/>
    </row>
    <row r="3" spans="1:7" ht="15.75">
      <c r="A3" s="20"/>
      <c r="B3" s="20"/>
      <c r="C3" s="20"/>
      <c r="D3" s="20"/>
      <c r="E3" s="20"/>
      <c r="F3" s="20"/>
      <c r="G3" s="20"/>
    </row>
    <row r="4" spans="1:7" ht="15.75">
      <c r="A4" s="20"/>
      <c r="B4" s="20"/>
      <c r="C4" s="20"/>
      <c r="D4" s="20"/>
      <c r="E4" s="20"/>
      <c r="F4" s="20"/>
      <c r="G4" s="20"/>
    </row>
    <row r="6" ht="12.75">
      <c r="A6" s="1" t="s">
        <v>50</v>
      </c>
    </row>
    <row r="8" spans="1:3" ht="12.75">
      <c r="A8" s="1" t="s">
        <v>51</v>
      </c>
      <c r="C8" s="13" t="s">
        <v>10</v>
      </c>
    </row>
    <row r="9" spans="1:4" ht="12.75">
      <c r="A9" s="18" t="s">
        <v>52</v>
      </c>
      <c r="B9" t="s">
        <v>53</v>
      </c>
      <c r="C9" s="13">
        <v>2000</v>
      </c>
      <c r="D9" t="s">
        <v>54</v>
      </c>
    </row>
    <row r="10" spans="1:3" ht="12.75">
      <c r="A10" s="18" t="s">
        <v>55</v>
      </c>
      <c r="C10" s="13">
        <v>100</v>
      </c>
    </row>
    <row r="11" spans="1:4" ht="12.75">
      <c r="A11" s="18" t="s">
        <v>56</v>
      </c>
      <c r="C11" s="13">
        <v>320</v>
      </c>
      <c r="D11" t="s">
        <v>57</v>
      </c>
    </row>
    <row r="12" spans="1:4" ht="12.75">
      <c r="A12" s="18" t="s">
        <v>58</v>
      </c>
      <c r="C12" s="13">
        <v>100</v>
      </c>
      <c r="D12" t="s">
        <v>59</v>
      </c>
    </row>
    <row r="13" spans="1:4" ht="12.75">
      <c r="A13" s="18" t="s">
        <v>60</v>
      </c>
      <c r="C13" s="13">
        <v>500</v>
      </c>
      <c r="D13" t="s">
        <v>61</v>
      </c>
    </row>
    <row r="14" spans="1:4" ht="12.75">
      <c r="A14" s="18" t="s">
        <v>62</v>
      </c>
      <c r="C14" s="13">
        <v>2000</v>
      </c>
      <c r="D14" t="s">
        <v>63</v>
      </c>
    </row>
    <row r="15" ht="12.75">
      <c r="A15" s="18"/>
    </row>
    <row r="16" spans="1:3" ht="12.75">
      <c r="A16" s="1" t="s">
        <v>64</v>
      </c>
      <c r="B16" t="s">
        <v>65</v>
      </c>
      <c r="C16" s="13">
        <v>3000</v>
      </c>
    </row>
    <row r="17" ht="12.75">
      <c r="A17" s="1"/>
    </row>
    <row r="18" spans="1:3" ht="12.75">
      <c r="A18" s="1" t="s">
        <v>89</v>
      </c>
      <c r="B18" t="s">
        <v>90</v>
      </c>
      <c r="C18" s="13">
        <v>2000</v>
      </c>
    </row>
    <row r="20" spans="1:3" ht="12.75">
      <c r="A20" s="1" t="s">
        <v>66</v>
      </c>
      <c r="B20" t="s">
        <v>67</v>
      </c>
      <c r="C20" s="13">
        <v>425</v>
      </c>
    </row>
    <row r="22" spans="1:4" ht="12.75">
      <c r="A22" s="1" t="s">
        <v>68</v>
      </c>
      <c r="C22" s="13">
        <v>2200</v>
      </c>
      <c r="D22" t="s">
        <v>10</v>
      </c>
    </row>
    <row r="24" spans="1:4" ht="12.75">
      <c r="A24" s="1" t="s">
        <v>69</v>
      </c>
      <c r="C24" s="13">
        <v>2000</v>
      </c>
      <c r="D24" t="s">
        <v>70</v>
      </c>
    </row>
    <row r="26" ht="12.75">
      <c r="A26" s="1" t="s">
        <v>71</v>
      </c>
    </row>
    <row r="27" spans="1:3" ht="12.75">
      <c r="A27" s="18" t="s">
        <v>72</v>
      </c>
      <c r="B27">
        <v>10</v>
      </c>
      <c r="C27" s="13">
        <v>105</v>
      </c>
    </row>
    <row r="28" spans="1:3" ht="12.75">
      <c r="A28" s="18" t="s">
        <v>73</v>
      </c>
      <c r="B28">
        <v>2</v>
      </c>
      <c r="C28" s="13">
        <v>90</v>
      </c>
    </row>
    <row r="30" spans="1:3" ht="12.75">
      <c r="A30" s="1" t="s">
        <v>74</v>
      </c>
      <c r="C30" s="13">
        <v>500</v>
      </c>
    </row>
    <row r="32" spans="1:3" ht="12.75">
      <c r="A32" s="1" t="s">
        <v>14</v>
      </c>
      <c r="C32" s="13">
        <f>SUM(C7:C31)</f>
        <v>15340</v>
      </c>
    </row>
    <row r="51" ht="12.75">
      <c r="D51" s="21">
        <v>21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K57"/>
  <sheetViews>
    <sheetView tabSelected="1" zoomScale="75" zoomScaleNormal="75" workbookViewId="0" topLeftCell="A28">
      <selection activeCell="J19" sqref="J19"/>
    </sheetView>
  </sheetViews>
  <sheetFormatPr defaultColWidth="9.140625" defaultRowHeight="12.75"/>
  <cols>
    <col min="1" max="1" width="7.28125" style="0" customWidth="1"/>
    <col min="2" max="2" width="20.140625" style="0" customWidth="1"/>
    <col min="3" max="3" width="10.7109375" style="0" customWidth="1"/>
    <col min="11" max="11" width="11.28125" style="0" customWidth="1"/>
  </cols>
  <sheetData>
    <row r="5" ht="12.75">
      <c r="B5" s="1" t="s">
        <v>16</v>
      </c>
    </row>
    <row r="6" spans="2:11" ht="51">
      <c r="B6" s="2"/>
      <c r="C6" s="2" t="s">
        <v>17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36</v>
      </c>
      <c r="K6" s="2" t="s">
        <v>37</v>
      </c>
    </row>
    <row r="7" spans="2:11" ht="12.75">
      <c r="B7" s="3" t="s">
        <v>6</v>
      </c>
      <c r="C7" s="4">
        <v>65</v>
      </c>
      <c r="D7" s="3">
        <v>7</v>
      </c>
      <c r="E7" s="3">
        <v>200</v>
      </c>
      <c r="F7" s="3">
        <f>(C7*D7)-E7</f>
        <v>255</v>
      </c>
      <c r="G7" s="3">
        <v>5</v>
      </c>
      <c r="H7" s="3">
        <f>F7*G7</f>
        <v>1275</v>
      </c>
      <c r="I7" s="3"/>
      <c r="J7" s="3">
        <v>0</v>
      </c>
      <c r="K7" s="3"/>
    </row>
    <row r="8" spans="2:11" ht="12.75">
      <c r="B8" s="3"/>
      <c r="C8" s="4"/>
      <c r="D8" s="3"/>
      <c r="E8" s="3"/>
      <c r="F8" s="3">
        <f aca="true" t="shared" si="0" ref="F8:F14">(C8*D8)-E8</f>
        <v>0</v>
      </c>
      <c r="G8" s="3"/>
      <c r="H8" s="3">
        <f aca="true" t="shared" si="1" ref="H8:H14">F8*G8</f>
        <v>0</v>
      </c>
      <c r="I8" s="3"/>
      <c r="J8" s="3"/>
      <c r="K8" s="3"/>
    </row>
    <row r="9" spans="2:11" ht="12.75">
      <c r="B9" s="3" t="s">
        <v>7</v>
      </c>
      <c r="C9" s="4"/>
      <c r="D9" s="3"/>
      <c r="E9" s="3"/>
      <c r="F9" s="3">
        <f t="shared" si="0"/>
        <v>0</v>
      </c>
      <c r="G9" s="3"/>
      <c r="H9" s="3">
        <f t="shared" si="1"/>
        <v>0</v>
      </c>
      <c r="I9" s="3"/>
      <c r="J9" s="3"/>
      <c r="K9" s="3"/>
    </row>
    <row r="10" spans="2:11" ht="12.75">
      <c r="B10" s="5" t="s">
        <v>8</v>
      </c>
      <c r="C10" s="4">
        <v>-25</v>
      </c>
      <c r="D10" s="3">
        <v>1.5</v>
      </c>
      <c r="E10" s="3">
        <v>200</v>
      </c>
      <c r="F10" s="3">
        <f t="shared" si="0"/>
        <v>-237.5</v>
      </c>
      <c r="G10" s="3">
        <v>10</v>
      </c>
      <c r="H10" s="3">
        <f t="shared" si="1"/>
        <v>-2375</v>
      </c>
      <c r="I10" s="3"/>
      <c r="J10" s="3">
        <v>0</v>
      </c>
      <c r="K10" s="3"/>
    </row>
    <row r="11" spans="2:11" ht="12.75">
      <c r="B11" s="5"/>
      <c r="C11" s="4"/>
      <c r="D11" s="3"/>
      <c r="E11" s="3"/>
      <c r="F11" s="3">
        <f t="shared" si="0"/>
        <v>0</v>
      </c>
      <c r="G11" s="3"/>
      <c r="H11" s="3">
        <f t="shared" si="1"/>
        <v>0</v>
      </c>
      <c r="I11" s="3"/>
      <c r="J11" s="3"/>
      <c r="K11" s="3"/>
    </row>
    <row r="12" spans="2:11" ht="12.75">
      <c r="B12" s="5" t="s">
        <v>9</v>
      </c>
      <c r="C12" s="4">
        <v>-10</v>
      </c>
      <c r="D12" s="3">
        <v>20</v>
      </c>
      <c r="E12" s="3">
        <v>300</v>
      </c>
      <c r="F12" s="3">
        <f t="shared" si="0"/>
        <v>-500</v>
      </c>
      <c r="G12" s="3">
        <v>2.5</v>
      </c>
      <c r="H12" s="3">
        <f t="shared" si="1"/>
        <v>-1250</v>
      </c>
      <c r="I12" s="3"/>
      <c r="J12" s="3">
        <v>0</v>
      </c>
      <c r="K12" s="3" t="s">
        <v>10</v>
      </c>
    </row>
    <row r="13" spans="2:11" ht="12.75">
      <c r="B13" s="3"/>
      <c r="C13" s="4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/>
      <c r="K13" s="3"/>
    </row>
    <row r="14" spans="2:11" ht="12.75">
      <c r="B14" s="3"/>
      <c r="C14" s="4"/>
      <c r="D14" s="3"/>
      <c r="E14" s="3"/>
      <c r="F14" s="3">
        <f t="shared" si="0"/>
        <v>0</v>
      </c>
      <c r="G14" s="3"/>
      <c r="H14" s="3">
        <f t="shared" si="1"/>
        <v>0</v>
      </c>
      <c r="I14" s="3"/>
      <c r="J14" s="3"/>
      <c r="K14" s="3"/>
    </row>
    <row r="15" spans="2:11" ht="12.75">
      <c r="B15" s="3" t="s">
        <v>42</v>
      </c>
      <c r="C15" s="4">
        <v>35</v>
      </c>
      <c r="D15" s="3">
        <v>20</v>
      </c>
      <c r="E15" s="3">
        <v>200</v>
      </c>
      <c r="F15" s="3">
        <f>(C15*D15)-E15</f>
        <v>500</v>
      </c>
      <c r="G15" s="3">
        <v>0.5</v>
      </c>
      <c r="H15" s="3">
        <f>F15*G15</f>
        <v>250</v>
      </c>
      <c r="I15" s="3">
        <v>25</v>
      </c>
      <c r="J15" s="3">
        <v>10</v>
      </c>
      <c r="K15" s="6">
        <f>I15*J15</f>
        <v>250</v>
      </c>
    </row>
    <row r="16" spans="2:11" ht="12.75">
      <c r="B16" s="3" t="s">
        <v>12</v>
      </c>
      <c r="C16" s="3"/>
      <c r="D16" s="3" t="s">
        <v>13</v>
      </c>
      <c r="E16" s="3"/>
      <c r="F16" s="3"/>
      <c r="G16" s="3"/>
      <c r="H16" s="3">
        <f>I16*-10</f>
        <v>-250</v>
      </c>
      <c r="I16" s="3">
        <v>25</v>
      </c>
      <c r="J16" s="6">
        <v>25</v>
      </c>
      <c r="K16" s="6">
        <f>I16*J16</f>
        <v>625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6"/>
      <c r="K17" s="6"/>
    </row>
    <row r="18" spans="2:11" ht="12.75">
      <c r="B18" s="3" t="s">
        <v>11</v>
      </c>
      <c r="C18" s="4">
        <v>-105</v>
      </c>
      <c r="D18" s="3">
        <v>12</v>
      </c>
      <c r="E18" s="3">
        <v>200</v>
      </c>
      <c r="F18" s="3">
        <f>(C18*D18)-E18</f>
        <v>-1460</v>
      </c>
      <c r="G18" s="3">
        <v>0.5</v>
      </c>
      <c r="H18" s="3">
        <f>F18*G18</f>
        <v>-730</v>
      </c>
      <c r="I18" s="3">
        <v>600</v>
      </c>
      <c r="J18" s="6">
        <v>3</v>
      </c>
      <c r="K18" s="6">
        <f>I18*J18</f>
        <v>1800</v>
      </c>
    </row>
    <row r="19" spans="2:11" ht="12.75">
      <c r="B19" s="3"/>
      <c r="C19" s="4"/>
      <c r="D19" s="3"/>
      <c r="E19" s="3"/>
      <c r="F19" s="3"/>
      <c r="G19" s="3"/>
      <c r="H19" s="3" t="s">
        <v>10</v>
      </c>
      <c r="I19" s="3"/>
      <c r="J19" s="6"/>
      <c r="K19" s="6"/>
    </row>
    <row r="20" spans="2:11" ht="12.75">
      <c r="B20" s="3" t="s">
        <v>14</v>
      </c>
      <c r="C20" s="3"/>
      <c r="D20" s="3"/>
      <c r="E20" s="3"/>
      <c r="F20" s="3"/>
      <c r="G20" s="3"/>
      <c r="H20" s="3">
        <f>SUM(H7:H19)</f>
        <v>-3080</v>
      </c>
      <c r="I20" s="3"/>
      <c r="J20" s="6"/>
      <c r="K20" s="6">
        <f>SUM(K15:K19)</f>
        <v>2675</v>
      </c>
    </row>
    <row r="21" spans="2:11" ht="12.75">
      <c r="B21" s="3"/>
      <c r="C21" s="3"/>
      <c r="D21" s="3"/>
      <c r="E21" s="3"/>
      <c r="F21" s="3"/>
      <c r="G21" s="3"/>
      <c r="H21" s="3"/>
      <c r="I21" s="3"/>
      <c r="J21" s="6"/>
      <c r="K21" s="6"/>
    </row>
    <row r="22" spans="2:11" ht="12.75">
      <c r="B22" s="16" t="s">
        <v>14</v>
      </c>
      <c r="C22" s="16"/>
      <c r="D22" s="16"/>
      <c r="E22" s="16"/>
      <c r="F22" s="16"/>
      <c r="G22" s="16"/>
      <c r="H22" s="16"/>
      <c r="I22" s="16" t="s">
        <v>10</v>
      </c>
      <c r="J22" s="17"/>
      <c r="K22" s="17">
        <f>H20+K20</f>
        <v>-405</v>
      </c>
    </row>
    <row r="25" ht="12.75">
      <c r="B25" s="1" t="s">
        <v>41</v>
      </c>
    </row>
    <row r="26" spans="2:9" ht="12.75">
      <c r="B26" s="7"/>
      <c r="C26" s="7"/>
      <c r="D26" s="7"/>
      <c r="E26" s="7" t="s">
        <v>10</v>
      </c>
      <c r="F26" s="7"/>
      <c r="G26" s="7"/>
      <c r="H26" s="7" t="s">
        <v>10</v>
      </c>
      <c r="I26" s="3"/>
    </row>
    <row r="27" spans="2:9" ht="12.75">
      <c r="B27" s="7"/>
      <c r="C27" s="7" t="s">
        <v>18</v>
      </c>
      <c r="D27" s="7"/>
      <c r="E27" s="7" t="s">
        <v>19</v>
      </c>
      <c r="F27" s="7"/>
      <c r="G27" s="7"/>
      <c r="H27" s="7" t="s">
        <v>10</v>
      </c>
      <c r="I27" s="7"/>
    </row>
    <row r="28" spans="2:9" ht="12.75">
      <c r="B28" s="3" t="s">
        <v>20</v>
      </c>
      <c r="C28" s="9">
        <v>250</v>
      </c>
      <c r="D28" s="3"/>
      <c r="E28" s="3">
        <f>C28*12</f>
        <v>3000</v>
      </c>
      <c r="F28" s="3"/>
      <c r="G28" s="3" t="s">
        <v>10</v>
      </c>
      <c r="H28" s="3" t="s">
        <v>10</v>
      </c>
      <c r="I28" s="3"/>
    </row>
    <row r="29" spans="2:9" ht="12.75">
      <c r="B29" s="3" t="s">
        <v>21</v>
      </c>
      <c r="C29" s="9">
        <v>30</v>
      </c>
      <c r="D29" s="3" t="s">
        <v>22</v>
      </c>
      <c r="E29" s="3">
        <f>(C29*E28)/2000</f>
        <v>45</v>
      </c>
      <c r="F29" s="3" t="s">
        <v>23</v>
      </c>
      <c r="G29" s="3" t="s">
        <v>10</v>
      </c>
      <c r="H29" s="3" t="s">
        <v>10</v>
      </c>
      <c r="I29" s="3"/>
    </row>
    <row r="30" spans="2:9" ht="12.75">
      <c r="B30" s="3"/>
      <c r="C30" s="3"/>
      <c r="D30" s="3"/>
      <c r="E30" s="3"/>
      <c r="F30" s="3"/>
      <c r="G30" s="3"/>
      <c r="H30" s="3" t="s">
        <v>10</v>
      </c>
      <c r="I30" s="3"/>
    </row>
    <row r="31" spans="2:9" ht="12.75">
      <c r="B31" s="3"/>
      <c r="C31" s="3"/>
      <c r="D31" s="3"/>
      <c r="E31" s="3"/>
      <c r="F31" s="3"/>
      <c r="G31" s="3"/>
      <c r="H31" s="3" t="s">
        <v>10</v>
      </c>
      <c r="I31" s="3"/>
    </row>
    <row r="32" spans="2:9" ht="12.75">
      <c r="B32" s="24" t="s">
        <v>24</v>
      </c>
      <c r="C32" s="24"/>
      <c r="D32" s="24"/>
      <c r="E32" s="24"/>
      <c r="F32" s="24"/>
      <c r="G32" s="24"/>
      <c r="H32" s="24"/>
      <c r="I32" s="25"/>
    </row>
    <row r="33" spans="2:9" ht="12.75">
      <c r="B33" s="8"/>
      <c r="C33" s="10" t="s">
        <v>18</v>
      </c>
      <c r="D33" s="8"/>
      <c r="E33" s="10" t="s">
        <v>19</v>
      </c>
      <c r="F33" s="8"/>
      <c r="G33" s="8"/>
      <c r="H33" s="10" t="s">
        <v>10</v>
      </c>
      <c r="I33" s="7"/>
    </row>
    <row r="34" spans="2:9" ht="12.75">
      <c r="B34" s="3" t="s">
        <v>25</v>
      </c>
      <c r="C34" s="4">
        <v>80</v>
      </c>
      <c r="D34" s="3" t="s">
        <v>26</v>
      </c>
      <c r="E34" s="4">
        <f>E29*C34</f>
        <v>3600</v>
      </c>
      <c r="F34" s="3"/>
      <c r="G34" s="3" t="s">
        <v>10</v>
      </c>
      <c r="H34" s="4" t="s">
        <v>38</v>
      </c>
      <c r="I34" s="3"/>
    </row>
    <row r="35" spans="2:9" ht="12.75">
      <c r="B35" s="3" t="s">
        <v>27</v>
      </c>
      <c r="C35" s="4">
        <v>200</v>
      </c>
      <c r="D35" s="3" t="s">
        <v>28</v>
      </c>
      <c r="E35" s="4">
        <f>C35*26</f>
        <v>5200</v>
      </c>
      <c r="F35" s="3"/>
      <c r="G35" s="3" t="s">
        <v>10</v>
      </c>
      <c r="H35" s="4" t="s">
        <v>10</v>
      </c>
      <c r="I35" s="3"/>
    </row>
    <row r="36" spans="2:9" ht="12.75">
      <c r="B36" s="3"/>
      <c r="C36" s="3"/>
      <c r="D36" s="3"/>
      <c r="E36" s="4"/>
      <c r="F36" s="3"/>
      <c r="G36" s="3"/>
      <c r="H36" s="4"/>
      <c r="I36" s="3"/>
    </row>
    <row r="37" spans="2:9" ht="15" customHeight="1">
      <c r="B37" s="3"/>
      <c r="C37" s="3"/>
      <c r="D37" s="3"/>
      <c r="E37" s="4"/>
      <c r="F37" s="3"/>
      <c r="G37" s="3"/>
      <c r="H37" s="4"/>
      <c r="I37" s="3"/>
    </row>
    <row r="38" spans="2:9" ht="12.75">
      <c r="B38" s="3"/>
      <c r="C38" s="3"/>
      <c r="D38" s="3"/>
      <c r="E38" s="3"/>
      <c r="F38" s="3"/>
      <c r="G38" s="3"/>
      <c r="H38" s="4"/>
      <c r="I38" s="3"/>
    </row>
    <row r="39" spans="2:9" ht="12.75">
      <c r="B39" s="3" t="s">
        <v>32</v>
      </c>
      <c r="C39" s="3"/>
      <c r="D39" s="3"/>
      <c r="E39" s="4">
        <f>SUM(E34:E38)</f>
        <v>8800</v>
      </c>
      <c r="F39" s="3"/>
      <c r="G39" s="3" t="s">
        <v>10</v>
      </c>
      <c r="H39" s="4" t="s">
        <v>10</v>
      </c>
      <c r="I39" s="3"/>
    </row>
    <row r="40" spans="2:9" ht="12.75">
      <c r="B40" s="3"/>
      <c r="C40" s="3"/>
      <c r="D40" s="3"/>
      <c r="E40" s="3"/>
      <c r="F40" s="3"/>
      <c r="G40" s="3"/>
      <c r="H40" s="4" t="s">
        <v>10</v>
      </c>
      <c r="I40" s="3"/>
    </row>
    <row r="41" spans="2:9" ht="12.75">
      <c r="B41" s="11" t="s">
        <v>33</v>
      </c>
      <c r="C41" s="6">
        <f>E39/E28</f>
        <v>2.933333333333333</v>
      </c>
      <c r="D41" s="3"/>
      <c r="E41" s="3"/>
      <c r="F41" s="3"/>
      <c r="G41" s="11" t="s">
        <v>10</v>
      </c>
      <c r="H41" s="6" t="s">
        <v>10</v>
      </c>
      <c r="I41" s="3"/>
    </row>
    <row r="42" spans="2:9" ht="12.75">
      <c r="B42" s="3" t="s">
        <v>34</v>
      </c>
      <c r="C42" s="12">
        <v>2.7</v>
      </c>
      <c r="D42" s="3"/>
      <c r="E42" s="3"/>
      <c r="F42" s="3"/>
      <c r="G42" s="3"/>
      <c r="H42" s="14" t="s">
        <v>10</v>
      </c>
      <c r="I42" s="3"/>
    </row>
    <row r="43" spans="2:9" ht="12.75">
      <c r="B43" s="3" t="s">
        <v>35</v>
      </c>
      <c r="C43" s="6">
        <f>(C42*C28)-(C41*C28)</f>
        <v>-58.33333333333326</v>
      </c>
      <c r="D43" s="3"/>
      <c r="E43" s="3"/>
      <c r="F43" s="3"/>
      <c r="G43" s="3"/>
      <c r="H43" s="6" t="s">
        <v>38</v>
      </c>
      <c r="I43" s="3"/>
    </row>
    <row r="44" spans="2:9" ht="12.75">
      <c r="B44" s="3" t="s">
        <v>15</v>
      </c>
      <c r="C44" s="6">
        <f>C43*12</f>
        <v>-699.9999999999991</v>
      </c>
      <c r="D44" s="3"/>
      <c r="E44" s="3"/>
      <c r="F44" s="3"/>
      <c r="G44" s="3" t="s">
        <v>10</v>
      </c>
      <c r="H44" s="6" t="s">
        <v>10</v>
      </c>
      <c r="I44" s="6" t="s">
        <v>10</v>
      </c>
    </row>
    <row r="45" spans="2:9" ht="12.75">
      <c r="B45" s="3"/>
      <c r="C45" s="6"/>
      <c r="D45" s="3"/>
      <c r="E45" s="3"/>
      <c r="F45" s="3"/>
      <c r="G45" s="3"/>
      <c r="H45" s="6"/>
      <c r="I45" s="6"/>
    </row>
    <row r="46" spans="2:9" ht="12.75">
      <c r="B46" s="3" t="s">
        <v>85</v>
      </c>
      <c r="C46" s="6">
        <f>800*2</f>
        <v>1600</v>
      </c>
      <c r="D46" s="3"/>
      <c r="E46" s="3"/>
      <c r="F46" s="3"/>
      <c r="G46" s="3"/>
      <c r="H46" s="6"/>
      <c r="I46" s="6"/>
    </row>
    <row r="47" spans="2:9" ht="12.75">
      <c r="B47" s="3" t="s">
        <v>10</v>
      </c>
      <c r="C47" s="6" t="s">
        <v>10</v>
      </c>
      <c r="D47" s="3"/>
      <c r="E47" s="3"/>
      <c r="F47" s="3"/>
      <c r="G47" s="3"/>
      <c r="H47" s="6" t="s">
        <v>10</v>
      </c>
      <c r="I47" s="6"/>
    </row>
    <row r="48" spans="2:11" ht="12.75">
      <c r="B48" t="s">
        <v>14</v>
      </c>
      <c r="C48" s="13">
        <f>SUM(C44:C47)</f>
        <v>900.0000000000009</v>
      </c>
      <c r="H48" s="13" t="s">
        <v>10</v>
      </c>
      <c r="K48" s="13">
        <f>C48</f>
        <v>900.0000000000009</v>
      </c>
    </row>
    <row r="51" ht="12.75">
      <c r="B51" s="1" t="s">
        <v>40</v>
      </c>
    </row>
    <row r="52" spans="2:9" ht="12.75">
      <c r="B52" s="3" t="s">
        <v>39</v>
      </c>
      <c r="C52" s="3">
        <v>12</v>
      </c>
      <c r="D52" s="3" t="s">
        <v>30</v>
      </c>
      <c r="E52" s="4">
        <f>C52*12*20</f>
        <v>2880</v>
      </c>
      <c r="F52" s="3"/>
      <c r="G52" s="3" t="s">
        <v>10</v>
      </c>
      <c r="H52" s="4" t="s">
        <v>10</v>
      </c>
      <c r="I52" s="3"/>
    </row>
    <row r="53" spans="2:9" ht="12.75">
      <c r="B53" s="3" t="s">
        <v>31</v>
      </c>
      <c r="C53" s="3"/>
      <c r="D53" s="3"/>
      <c r="E53" s="6">
        <f>SUM(E39:E52)*0.05</f>
        <v>584</v>
      </c>
      <c r="F53" s="3"/>
      <c r="G53" s="3" t="s">
        <v>10</v>
      </c>
      <c r="H53" s="6" t="s">
        <v>10</v>
      </c>
      <c r="I53" s="3"/>
    </row>
    <row r="54" spans="2:9" ht="12.75">
      <c r="B54" s="3" t="s">
        <v>87</v>
      </c>
      <c r="C54" s="3"/>
      <c r="D54" s="3"/>
      <c r="E54" s="6">
        <v>360</v>
      </c>
      <c r="F54" s="3"/>
      <c r="G54" s="3"/>
      <c r="H54" s="6"/>
      <c r="I54" s="3"/>
    </row>
    <row r="55" spans="2:11" ht="12.75">
      <c r="B55" t="s">
        <v>14</v>
      </c>
      <c r="E55" s="15">
        <f>SUM(E52:E54)</f>
        <v>3824</v>
      </c>
      <c r="J55" s="15" t="s">
        <v>10</v>
      </c>
      <c r="K55" s="15">
        <f>-E55</f>
        <v>-3824</v>
      </c>
    </row>
    <row r="57" spans="2:11" ht="12.75">
      <c r="B57" t="s">
        <v>43</v>
      </c>
      <c r="K57" s="13">
        <f>K55+K48+K22</f>
        <v>-3328.999999999999</v>
      </c>
    </row>
  </sheetData>
  <mergeCells count="1">
    <mergeCell ref="B32:I32"/>
  </mergeCells>
  <printOptions/>
  <pageMargins left="0.75" right="0.75" top="1" bottom="1" header="0.5" footer="0.5"/>
  <pageSetup horizontalDpi="600" verticalDpi="600" orientation="landscape" r:id="rId1"/>
  <headerFooter alignWithMargins="0">
    <oddHeader>&amp;CYear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5:K57"/>
  <sheetViews>
    <sheetView zoomScale="75" zoomScaleNormal="75" workbookViewId="0" topLeftCell="A8">
      <selection activeCell="J19" sqref="J19"/>
    </sheetView>
  </sheetViews>
  <sheetFormatPr defaultColWidth="9.140625" defaultRowHeight="12.75"/>
  <cols>
    <col min="1" max="1" width="7.28125" style="0" customWidth="1"/>
    <col min="2" max="2" width="20.140625" style="0" customWidth="1"/>
    <col min="11" max="11" width="9.7109375" style="0" customWidth="1"/>
  </cols>
  <sheetData>
    <row r="5" ht="12.75">
      <c r="B5" s="1" t="s">
        <v>16</v>
      </c>
    </row>
    <row r="6" spans="2:11" ht="51">
      <c r="B6" s="2"/>
      <c r="C6" s="2" t="s">
        <v>17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36</v>
      </c>
      <c r="K6" s="2" t="s">
        <v>37</v>
      </c>
    </row>
    <row r="7" spans="2:11" ht="12.75">
      <c r="B7" s="3" t="s">
        <v>6</v>
      </c>
      <c r="C7" s="4">
        <v>65</v>
      </c>
      <c r="D7" s="3">
        <v>7</v>
      </c>
      <c r="E7" s="3">
        <v>200</v>
      </c>
      <c r="F7" s="3">
        <f>(C7*D7)-E7</f>
        <v>255</v>
      </c>
      <c r="G7" s="3">
        <v>7</v>
      </c>
      <c r="H7" s="3">
        <f>F7*G7</f>
        <v>1785</v>
      </c>
      <c r="I7" s="3"/>
      <c r="J7" s="3">
        <v>0</v>
      </c>
      <c r="K7" s="3"/>
    </row>
    <row r="8" spans="2:11" ht="12.75">
      <c r="B8" s="3"/>
      <c r="C8" s="4"/>
      <c r="D8" s="3"/>
      <c r="E8" s="3"/>
      <c r="F8" s="3">
        <f aca="true" t="shared" si="0" ref="F8:F14">(C8*D8)-E8</f>
        <v>0</v>
      </c>
      <c r="G8" s="3"/>
      <c r="H8" s="3">
        <f aca="true" t="shared" si="1" ref="H8:H14">F8*G8</f>
        <v>0</v>
      </c>
      <c r="I8" s="3"/>
      <c r="J8" s="3"/>
      <c r="K8" s="3"/>
    </row>
    <row r="9" spans="2:11" ht="12.75">
      <c r="B9" s="3" t="s">
        <v>7</v>
      </c>
      <c r="C9" s="4"/>
      <c r="D9" s="3"/>
      <c r="E9" s="3"/>
      <c r="F9" s="3">
        <f t="shared" si="0"/>
        <v>0</v>
      </c>
      <c r="G9" s="3"/>
      <c r="H9" s="3">
        <f t="shared" si="1"/>
        <v>0</v>
      </c>
      <c r="I9" s="3"/>
      <c r="J9" s="3"/>
      <c r="K9" s="3"/>
    </row>
    <row r="10" spans="2:11" ht="12.75">
      <c r="B10" s="5" t="s">
        <v>8</v>
      </c>
      <c r="C10" s="4">
        <v>-25</v>
      </c>
      <c r="D10" s="3">
        <v>1.5</v>
      </c>
      <c r="E10" s="3">
        <v>200</v>
      </c>
      <c r="F10" s="3">
        <f t="shared" si="0"/>
        <v>-237.5</v>
      </c>
      <c r="G10" s="3">
        <v>15</v>
      </c>
      <c r="H10" s="3">
        <f t="shared" si="1"/>
        <v>-3562.5</v>
      </c>
      <c r="I10" s="3"/>
      <c r="J10" s="3">
        <v>0</v>
      </c>
      <c r="K10" s="3"/>
    </row>
    <row r="11" spans="2:11" ht="12.75">
      <c r="B11" s="5"/>
      <c r="C11" s="4"/>
      <c r="D11" s="3"/>
      <c r="E11" s="3"/>
      <c r="F11" s="3">
        <f t="shared" si="0"/>
        <v>0</v>
      </c>
      <c r="G11" s="3"/>
      <c r="H11" s="3">
        <f t="shared" si="1"/>
        <v>0</v>
      </c>
      <c r="I11" s="3"/>
      <c r="J11" s="3"/>
      <c r="K11" s="3"/>
    </row>
    <row r="12" spans="2:11" ht="12.75">
      <c r="B12" s="5" t="s">
        <v>9</v>
      </c>
      <c r="C12" s="4">
        <v>-10</v>
      </c>
      <c r="D12" s="3">
        <v>20</v>
      </c>
      <c r="E12" s="3">
        <v>300</v>
      </c>
      <c r="F12" s="3">
        <f t="shared" si="0"/>
        <v>-500</v>
      </c>
      <c r="G12" s="3">
        <v>3</v>
      </c>
      <c r="H12" s="3">
        <f t="shared" si="1"/>
        <v>-1500</v>
      </c>
      <c r="I12" s="3"/>
      <c r="J12" s="3">
        <v>0</v>
      </c>
      <c r="K12" s="3" t="s">
        <v>10</v>
      </c>
    </row>
    <row r="13" spans="2:11" ht="12.75">
      <c r="B13" s="3"/>
      <c r="C13" s="4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/>
      <c r="K13" s="3"/>
    </row>
    <row r="14" spans="2:11" ht="12.75">
      <c r="B14" s="3"/>
      <c r="C14" s="4"/>
      <c r="D14" s="3"/>
      <c r="E14" s="3"/>
      <c r="F14" s="3">
        <f t="shared" si="0"/>
        <v>0</v>
      </c>
      <c r="G14" s="3"/>
      <c r="H14" s="3">
        <f t="shared" si="1"/>
        <v>0</v>
      </c>
      <c r="I14" s="3"/>
      <c r="J14" s="3"/>
      <c r="K14" s="3"/>
    </row>
    <row r="15" spans="2:11" ht="12.75">
      <c r="B15" s="3" t="s">
        <v>42</v>
      </c>
      <c r="C15" s="4">
        <v>35</v>
      </c>
      <c r="D15" s="3">
        <v>20</v>
      </c>
      <c r="E15" s="3">
        <v>200</v>
      </c>
      <c r="F15" s="3">
        <f>(C15*D15)-E15</f>
        <v>500</v>
      </c>
      <c r="G15" s="3">
        <v>0.75</v>
      </c>
      <c r="H15" s="3">
        <f>F15*G15</f>
        <v>375</v>
      </c>
      <c r="I15" s="3">
        <v>25</v>
      </c>
      <c r="J15" s="3">
        <v>10</v>
      </c>
      <c r="K15" s="6">
        <f>I15*J15</f>
        <v>250</v>
      </c>
    </row>
    <row r="16" spans="2:11" ht="12.75">
      <c r="B16" s="3" t="s">
        <v>12</v>
      </c>
      <c r="C16" s="3"/>
      <c r="D16" s="3" t="s">
        <v>13</v>
      </c>
      <c r="E16" s="3"/>
      <c r="F16" s="3"/>
      <c r="G16" s="3"/>
      <c r="H16" s="3">
        <f>I16*-10</f>
        <v>-250</v>
      </c>
      <c r="I16" s="3">
        <v>25</v>
      </c>
      <c r="J16" s="6">
        <v>25</v>
      </c>
      <c r="K16" s="6">
        <f>I16*J16</f>
        <v>625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6"/>
      <c r="K17" s="6"/>
    </row>
    <row r="18" spans="2:11" ht="12.75">
      <c r="B18" s="3" t="s">
        <v>11</v>
      </c>
      <c r="C18" s="4">
        <v>-105</v>
      </c>
      <c r="D18" s="3">
        <v>12</v>
      </c>
      <c r="E18" s="3">
        <v>200</v>
      </c>
      <c r="F18" s="3">
        <f>(C18*D18)-E18</f>
        <v>-1460</v>
      </c>
      <c r="G18" s="3">
        <v>0.75</v>
      </c>
      <c r="H18" s="3">
        <f>F18*G18</f>
        <v>-1095</v>
      </c>
      <c r="I18" s="3">
        <v>900</v>
      </c>
      <c r="J18" s="6">
        <v>3</v>
      </c>
      <c r="K18" s="6">
        <f>I18*J18</f>
        <v>2700</v>
      </c>
    </row>
    <row r="19" spans="2:11" ht="12.75">
      <c r="B19" s="3"/>
      <c r="C19" s="4"/>
      <c r="D19" s="3"/>
      <c r="E19" s="3"/>
      <c r="F19" s="3"/>
      <c r="G19" s="3"/>
      <c r="H19" s="3" t="s">
        <v>10</v>
      </c>
      <c r="I19" s="3"/>
      <c r="J19" s="6"/>
      <c r="K19" s="6"/>
    </row>
    <row r="20" spans="2:11" ht="12.75">
      <c r="B20" s="3" t="s">
        <v>14</v>
      </c>
      <c r="C20" s="3"/>
      <c r="D20" s="3"/>
      <c r="E20" s="3"/>
      <c r="F20" s="3"/>
      <c r="G20" s="3"/>
      <c r="H20" s="3">
        <f>SUM(H7:H19)</f>
        <v>-4247.5</v>
      </c>
      <c r="I20" s="3"/>
      <c r="J20" s="6"/>
      <c r="K20" s="6">
        <f>SUM(K15:K19)</f>
        <v>3575</v>
      </c>
    </row>
    <row r="21" spans="2:11" ht="12.75">
      <c r="B21" s="3"/>
      <c r="C21" s="3"/>
      <c r="D21" s="3"/>
      <c r="E21" s="3"/>
      <c r="F21" s="3"/>
      <c r="G21" s="3"/>
      <c r="H21" s="3"/>
      <c r="I21" s="3"/>
      <c r="J21" s="6"/>
      <c r="K21" s="6"/>
    </row>
    <row r="22" spans="2:11" ht="12.75">
      <c r="B22" s="16" t="s">
        <v>14</v>
      </c>
      <c r="C22" s="16"/>
      <c r="D22" s="16"/>
      <c r="E22" s="16"/>
      <c r="F22" s="16"/>
      <c r="G22" s="16"/>
      <c r="H22" s="16"/>
      <c r="I22" s="16" t="s">
        <v>10</v>
      </c>
      <c r="J22" s="17"/>
      <c r="K22" s="17">
        <f>H20+K20</f>
        <v>-672.5</v>
      </c>
    </row>
    <row r="25" ht="12.75">
      <c r="B25" s="1" t="s">
        <v>41</v>
      </c>
    </row>
    <row r="26" spans="2:9" ht="12.75">
      <c r="B26" s="7"/>
      <c r="C26" s="7"/>
      <c r="D26" s="7"/>
      <c r="E26" s="7" t="s">
        <v>10</v>
      </c>
      <c r="F26" s="7"/>
      <c r="G26" s="7"/>
      <c r="H26" s="7" t="s">
        <v>10</v>
      </c>
      <c r="I26" s="3"/>
    </row>
    <row r="27" spans="2:9" ht="12.75">
      <c r="B27" s="7"/>
      <c r="C27" s="7" t="s">
        <v>18</v>
      </c>
      <c r="D27" s="7"/>
      <c r="E27" s="7" t="s">
        <v>19</v>
      </c>
      <c r="F27" s="7"/>
      <c r="G27" s="7"/>
      <c r="H27" s="7" t="s">
        <v>10</v>
      </c>
      <c r="I27" s="7"/>
    </row>
    <row r="28" spans="2:9" ht="12.75">
      <c r="B28" s="3" t="s">
        <v>20</v>
      </c>
      <c r="C28" s="9">
        <v>500</v>
      </c>
      <c r="D28" s="3"/>
      <c r="E28" s="3">
        <f>C28*12</f>
        <v>6000</v>
      </c>
      <c r="F28" s="3"/>
      <c r="G28" s="3" t="s">
        <v>10</v>
      </c>
      <c r="H28" s="3" t="s">
        <v>10</v>
      </c>
      <c r="I28" s="3"/>
    </row>
    <row r="29" spans="2:9" ht="12.75">
      <c r="B29" s="3" t="s">
        <v>21</v>
      </c>
      <c r="C29" s="9">
        <v>30</v>
      </c>
      <c r="D29" s="3" t="s">
        <v>22</v>
      </c>
      <c r="E29" s="3">
        <f>(C29*E28)/2000</f>
        <v>90</v>
      </c>
      <c r="F29" s="3" t="s">
        <v>23</v>
      </c>
      <c r="G29" s="3" t="s">
        <v>10</v>
      </c>
      <c r="H29" s="3" t="s">
        <v>10</v>
      </c>
      <c r="I29" s="3"/>
    </row>
    <row r="30" spans="2:9" ht="12.75">
      <c r="B30" s="3"/>
      <c r="C30" s="3"/>
      <c r="D30" s="3"/>
      <c r="E30" s="3"/>
      <c r="F30" s="3"/>
      <c r="G30" s="3"/>
      <c r="H30" s="3" t="s">
        <v>10</v>
      </c>
      <c r="I30" s="3"/>
    </row>
    <row r="31" spans="2:9" ht="12.75">
      <c r="B31" s="3"/>
      <c r="C31" s="3"/>
      <c r="D31" s="3"/>
      <c r="E31" s="3"/>
      <c r="F31" s="3"/>
      <c r="G31" s="3"/>
      <c r="H31" s="3" t="s">
        <v>10</v>
      </c>
      <c r="I31" s="3"/>
    </row>
    <row r="32" spans="2:9" ht="12.75">
      <c r="B32" s="24" t="s">
        <v>24</v>
      </c>
      <c r="C32" s="24"/>
      <c r="D32" s="24"/>
      <c r="E32" s="24"/>
      <c r="F32" s="24"/>
      <c r="G32" s="24"/>
      <c r="H32" s="24"/>
      <c r="I32" s="25"/>
    </row>
    <row r="33" spans="2:9" ht="12.75">
      <c r="B33" s="8"/>
      <c r="C33" s="10" t="s">
        <v>18</v>
      </c>
      <c r="D33" s="8"/>
      <c r="E33" s="10" t="s">
        <v>19</v>
      </c>
      <c r="F33" s="8"/>
      <c r="G33" s="8"/>
      <c r="H33" s="10" t="s">
        <v>10</v>
      </c>
      <c r="I33" s="7"/>
    </row>
    <row r="34" spans="2:9" ht="12.75">
      <c r="B34" s="3" t="s">
        <v>25</v>
      </c>
      <c r="C34" s="4">
        <v>80</v>
      </c>
      <c r="D34" s="3" t="s">
        <v>26</v>
      </c>
      <c r="E34" s="4">
        <f>E29*C34</f>
        <v>7200</v>
      </c>
      <c r="F34" s="3"/>
      <c r="G34" s="3" t="s">
        <v>10</v>
      </c>
      <c r="H34" s="4" t="s">
        <v>38</v>
      </c>
      <c r="I34" s="3"/>
    </row>
    <row r="35" spans="2:9" ht="12.75">
      <c r="B35" s="3" t="s">
        <v>27</v>
      </c>
      <c r="C35" s="4">
        <v>200</v>
      </c>
      <c r="D35" s="3" t="s">
        <v>28</v>
      </c>
      <c r="E35" s="4">
        <f>C35*26</f>
        <v>5200</v>
      </c>
      <c r="F35" s="3"/>
      <c r="G35" s="3" t="s">
        <v>10</v>
      </c>
      <c r="H35" s="4" t="s">
        <v>10</v>
      </c>
      <c r="I35" s="3"/>
    </row>
    <row r="36" spans="2:9" ht="12.75">
      <c r="B36" s="3"/>
      <c r="C36" s="3"/>
      <c r="D36" s="3"/>
      <c r="E36" s="4"/>
      <c r="F36" s="3"/>
      <c r="G36" s="3"/>
      <c r="H36" s="4"/>
      <c r="I36" s="3"/>
    </row>
    <row r="37" spans="2:9" ht="15" customHeight="1">
      <c r="B37" s="3"/>
      <c r="C37" s="3"/>
      <c r="D37" s="3"/>
      <c r="E37" s="4"/>
      <c r="F37" s="3"/>
      <c r="G37" s="3"/>
      <c r="H37" s="4"/>
      <c r="I37" s="3"/>
    </row>
    <row r="38" spans="2:9" ht="12.75">
      <c r="B38" s="3"/>
      <c r="C38" s="3"/>
      <c r="D38" s="3"/>
      <c r="E38" s="3"/>
      <c r="F38" s="3"/>
      <c r="G38" s="3"/>
      <c r="H38" s="4"/>
      <c r="I38" s="3"/>
    </row>
    <row r="39" spans="2:9" ht="12.75">
      <c r="B39" s="3" t="s">
        <v>32</v>
      </c>
      <c r="C39" s="3"/>
      <c r="D39" s="3"/>
      <c r="E39" s="4">
        <f>SUM(E34:E38)</f>
        <v>12400</v>
      </c>
      <c r="F39" s="3"/>
      <c r="G39" s="3" t="s">
        <v>10</v>
      </c>
      <c r="H39" s="4" t="s">
        <v>10</v>
      </c>
      <c r="I39" s="3"/>
    </row>
    <row r="40" spans="2:9" ht="12.75">
      <c r="B40" s="3"/>
      <c r="C40" s="3"/>
      <c r="D40" s="3"/>
      <c r="E40" s="3"/>
      <c r="F40" s="3"/>
      <c r="G40" s="3"/>
      <c r="H40" s="4" t="s">
        <v>10</v>
      </c>
      <c r="I40" s="3"/>
    </row>
    <row r="41" spans="2:9" ht="12.75">
      <c r="B41" s="11" t="s">
        <v>33</v>
      </c>
      <c r="C41" s="6">
        <f>E39/E28</f>
        <v>2.066666666666667</v>
      </c>
      <c r="D41" s="3"/>
      <c r="E41" s="3"/>
      <c r="F41" s="3"/>
      <c r="G41" s="11" t="s">
        <v>10</v>
      </c>
      <c r="H41" s="6" t="s">
        <v>10</v>
      </c>
      <c r="I41" s="3"/>
    </row>
    <row r="42" spans="2:9" ht="12.75">
      <c r="B42" s="3" t="s">
        <v>34</v>
      </c>
      <c r="C42" s="12">
        <v>2.7</v>
      </c>
      <c r="D42" s="3"/>
      <c r="E42" s="3"/>
      <c r="F42" s="3"/>
      <c r="G42" s="3"/>
      <c r="H42" s="14" t="s">
        <v>10</v>
      </c>
      <c r="I42" s="3"/>
    </row>
    <row r="43" spans="2:9" ht="12.75">
      <c r="B43" s="3" t="s">
        <v>35</v>
      </c>
      <c r="C43" s="6">
        <f>(C42*C28)-(C41*C28)</f>
        <v>316.6666666666665</v>
      </c>
      <c r="D43" s="3"/>
      <c r="E43" s="3"/>
      <c r="F43" s="3"/>
      <c r="G43" s="3"/>
      <c r="H43" s="6" t="s">
        <v>38</v>
      </c>
      <c r="I43" s="3"/>
    </row>
    <row r="44" spans="2:9" ht="12.75">
      <c r="B44" s="3" t="s">
        <v>15</v>
      </c>
      <c r="C44" s="6">
        <f>C43*12</f>
        <v>3799.999999999998</v>
      </c>
      <c r="D44" s="3"/>
      <c r="E44" s="3"/>
      <c r="F44" s="3"/>
      <c r="G44" s="3" t="s">
        <v>10</v>
      </c>
      <c r="H44" s="6" t="s">
        <v>10</v>
      </c>
      <c r="I44" s="6" t="s">
        <v>10</v>
      </c>
    </row>
    <row r="45" spans="2:9" ht="12.75">
      <c r="B45" s="3"/>
      <c r="C45" s="6"/>
      <c r="D45" s="3"/>
      <c r="E45" s="3"/>
      <c r="F45" s="3"/>
      <c r="G45" s="3"/>
      <c r="H45" s="6"/>
      <c r="I45" s="6"/>
    </row>
    <row r="46" spans="2:9" ht="12.75">
      <c r="B46" s="3" t="s">
        <v>86</v>
      </c>
      <c r="C46" s="6">
        <f>800*3</f>
        <v>2400</v>
      </c>
      <c r="D46" s="3"/>
      <c r="E46" s="3"/>
      <c r="F46" s="3"/>
      <c r="G46" s="3"/>
      <c r="H46" s="6"/>
      <c r="I46" s="6"/>
    </row>
    <row r="47" spans="2:9" ht="12.75">
      <c r="B47" s="3" t="s">
        <v>10</v>
      </c>
      <c r="C47" s="6" t="s">
        <v>10</v>
      </c>
      <c r="D47" s="3"/>
      <c r="E47" s="3"/>
      <c r="F47" s="3"/>
      <c r="G47" s="3"/>
      <c r="H47" s="6" t="s">
        <v>10</v>
      </c>
      <c r="I47" s="6"/>
    </row>
    <row r="48" spans="2:11" ht="12.75">
      <c r="B48" t="s">
        <v>14</v>
      </c>
      <c r="C48" s="13">
        <f>SUM(C44:C47)</f>
        <v>6199.999999999998</v>
      </c>
      <c r="H48" s="13" t="s">
        <v>10</v>
      </c>
      <c r="K48" s="13">
        <f>C48</f>
        <v>6199.999999999998</v>
      </c>
    </row>
    <row r="51" ht="12.75">
      <c r="B51" s="1" t="s">
        <v>40</v>
      </c>
    </row>
    <row r="52" spans="2:9" ht="12.75">
      <c r="B52" s="3" t="s">
        <v>39</v>
      </c>
      <c r="C52" s="3">
        <v>16</v>
      </c>
      <c r="D52" s="3" t="s">
        <v>30</v>
      </c>
      <c r="E52" s="4">
        <f>C52*12*20</f>
        <v>3840</v>
      </c>
      <c r="F52" s="3"/>
      <c r="G52" s="3" t="s">
        <v>10</v>
      </c>
      <c r="H52" s="4" t="s">
        <v>10</v>
      </c>
      <c r="I52" s="3"/>
    </row>
    <row r="53" spans="2:9" ht="12.75">
      <c r="B53" s="3" t="s">
        <v>31</v>
      </c>
      <c r="C53" s="3"/>
      <c r="D53" s="3"/>
      <c r="E53" s="6">
        <f>SUM(E39:E52)*0.05</f>
        <v>812</v>
      </c>
      <c r="F53" s="3"/>
      <c r="G53" s="3" t="s">
        <v>10</v>
      </c>
      <c r="H53" s="6" t="s">
        <v>10</v>
      </c>
      <c r="I53" s="3"/>
    </row>
    <row r="54" spans="2:9" ht="12.75">
      <c r="B54" s="3" t="s">
        <v>87</v>
      </c>
      <c r="C54" s="3"/>
      <c r="D54" s="3"/>
      <c r="E54" s="6">
        <v>360</v>
      </c>
      <c r="F54" s="3"/>
      <c r="G54" s="3"/>
      <c r="H54" s="6"/>
      <c r="I54" s="3"/>
    </row>
    <row r="55" spans="2:11" ht="12.75">
      <c r="B55" t="s">
        <v>14</v>
      </c>
      <c r="E55" s="15">
        <f>SUM(E52:E54)</f>
        <v>5012</v>
      </c>
      <c r="J55" s="15" t="s">
        <v>10</v>
      </c>
      <c r="K55" s="15">
        <f>-E55</f>
        <v>-5012</v>
      </c>
    </row>
    <row r="57" spans="2:11" ht="12.75">
      <c r="B57" t="s">
        <v>44</v>
      </c>
      <c r="K57" s="13">
        <f>K55+K48+K22</f>
        <v>515.4999999999982</v>
      </c>
    </row>
  </sheetData>
  <mergeCells count="1">
    <mergeCell ref="B32:I32"/>
  </mergeCells>
  <printOptions/>
  <pageMargins left="0.75" right="0.75" top="1" bottom="1" header="0.5" footer="0.5"/>
  <pageSetup horizontalDpi="600" verticalDpi="600" orientation="landscape" r:id="rId1"/>
  <headerFooter alignWithMargins="0">
    <oddHeader>&amp;CYear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5:K57"/>
  <sheetViews>
    <sheetView zoomScale="75" zoomScaleNormal="75" workbookViewId="0" topLeftCell="A8">
      <selection activeCell="J19" sqref="J19"/>
    </sheetView>
  </sheetViews>
  <sheetFormatPr defaultColWidth="9.140625" defaultRowHeight="12.75"/>
  <cols>
    <col min="1" max="1" width="7.28125" style="0" customWidth="1"/>
    <col min="2" max="2" width="20.140625" style="0" customWidth="1"/>
    <col min="3" max="3" width="11.57421875" style="0" customWidth="1"/>
    <col min="11" max="11" width="9.7109375" style="0" customWidth="1"/>
  </cols>
  <sheetData>
    <row r="5" ht="12.75">
      <c r="B5" s="1" t="s">
        <v>16</v>
      </c>
    </row>
    <row r="6" spans="2:11" ht="51">
      <c r="B6" s="2"/>
      <c r="C6" s="2" t="s">
        <v>17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36</v>
      </c>
      <c r="K6" s="2" t="s">
        <v>37</v>
      </c>
    </row>
    <row r="7" spans="2:11" ht="12.75">
      <c r="B7" s="3" t="s">
        <v>6</v>
      </c>
      <c r="C7" s="4">
        <v>65</v>
      </c>
      <c r="D7" s="3">
        <v>7</v>
      </c>
      <c r="E7" s="3">
        <v>200</v>
      </c>
      <c r="F7" s="3">
        <f>(C7*D7)-E7</f>
        <v>255</v>
      </c>
      <c r="G7" s="3">
        <v>10</v>
      </c>
      <c r="H7" s="3">
        <f>F7*G7</f>
        <v>2550</v>
      </c>
      <c r="I7" s="3"/>
      <c r="J7" s="3">
        <v>0</v>
      </c>
      <c r="K7" s="3"/>
    </row>
    <row r="8" spans="2:11" ht="12.75">
      <c r="B8" s="3"/>
      <c r="C8" s="4"/>
      <c r="D8" s="3"/>
      <c r="E8" s="3"/>
      <c r="F8" s="3">
        <f aca="true" t="shared" si="0" ref="F8:F14">(C8*D8)-E8</f>
        <v>0</v>
      </c>
      <c r="G8" s="3"/>
      <c r="H8" s="3">
        <f aca="true" t="shared" si="1" ref="H8:H14">F8*G8</f>
        <v>0</v>
      </c>
      <c r="I8" s="3"/>
      <c r="J8" s="3"/>
      <c r="K8" s="3"/>
    </row>
    <row r="9" spans="2:11" ht="12.75">
      <c r="B9" s="3" t="s">
        <v>7</v>
      </c>
      <c r="C9" s="4"/>
      <c r="D9" s="3"/>
      <c r="E9" s="3"/>
      <c r="F9" s="3">
        <f t="shared" si="0"/>
        <v>0</v>
      </c>
      <c r="G9" s="3"/>
      <c r="H9" s="3">
        <f t="shared" si="1"/>
        <v>0</v>
      </c>
      <c r="I9" s="3"/>
      <c r="J9" s="3"/>
      <c r="K9" s="3"/>
    </row>
    <row r="10" spans="2:11" ht="12.75">
      <c r="B10" s="5" t="s">
        <v>8</v>
      </c>
      <c r="C10" s="4">
        <v>-25</v>
      </c>
      <c r="D10" s="3">
        <v>1.5</v>
      </c>
      <c r="E10" s="3">
        <v>200</v>
      </c>
      <c r="F10" s="3">
        <f t="shared" si="0"/>
        <v>-237.5</v>
      </c>
      <c r="G10" s="3">
        <v>20</v>
      </c>
      <c r="H10" s="3">
        <f t="shared" si="1"/>
        <v>-4750</v>
      </c>
      <c r="I10" s="3"/>
      <c r="J10" s="3">
        <v>0</v>
      </c>
      <c r="K10" s="3"/>
    </row>
    <row r="11" spans="2:11" ht="12.75">
      <c r="B11" s="5"/>
      <c r="C11" s="4"/>
      <c r="D11" s="3"/>
      <c r="E11" s="3"/>
      <c r="F11" s="3">
        <f t="shared" si="0"/>
        <v>0</v>
      </c>
      <c r="G11" s="3"/>
      <c r="H11" s="3">
        <f t="shared" si="1"/>
        <v>0</v>
      </c>
      <c r="I11" s="3"/>
      <c r="J11" s="3"/>
      <c r="K11" s="3"/>
    </row>
    <row r="12" spans="2:11" ht="12.75">
      <c r="B12" s="5" t="s">
        <v>9</v>
      </c>
      <c r="C12" s="4">
        <v>-10</v>
      </c>
      <c r="D12" s="3">
        <v>20</v>
      </c>
      <c r="E12" s="3">
        <v>300</v>
      </c>
      <c r="F12" s="3">
        <f t="shared" si="0"/>
        <v>-500</v>
      </c>
      <c r="G12" s="3">
        <v>4</v>
      </c>
      <c r="H12" s="3">
        <f t="shared" si="1"/>
        <v>-2000</v>
      </c>
      <c r="I12" s="3"/>
      <c r="J12" s="3">
        <v>0</v>
      </c>
      <c r="K12" s="3" t="s">
        <v>10</v>
      </c>
    </row>
    <row r="13" spans="2:11" ht="12.75">
      <c r="B13" s="3"/>
      <c r="C13" s="4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/>
      <c r="K13" s="3"/>
    </row>
    <row r="14" spans="2:11" ht="12.75">
      <c r="B14" s="3"/>
      <c r="C14" s="4"/>
      <c r="D14" s="3"/>
      <c r="E14" s="3"/>
      <c r="F14" s="3">
        <f t="shared" si="0"/>
        <v>0</v>
      </c>
      <c r="G14" s="3"/>
      <c r="H14" s="3">
        <f t="shared" si="1"/>
        <v>0</v>
      </c>
      <c r="I14" s="3"/>
      <c r="J14" s="3"/>
      <c r="K14" s="3"/>
    </row>
    <row r="15" spans="2:11" ht="12.75">
      <c r="B15" s="3" t="s">
        <v>42</v>
      </c>
      <c r="C15" s="4">
        <v>35</v>
      </c>
      <c r="D15" s="3">
        <v>20</v>
      </c>
      <c r="E15" s="3">
        <v>200</v>
      </c>
      <c r="F15" s="3">
        <f>(C15*D15)-E15</f>
        <v>500</v>
      </c>
      <c r="G15" s="3">
        <v>1</v>
      </c>
      <c r="H15" s="3">
        <f>F15*G15</f>
        <v>500</v>
      </c>
      <c r="I15" s="3">
        <v>50</v>
      </c>
      <c r="J15" s="3">
        <v>10</v>
      </c>
      <c r="K15" s="6">
        <f>I15*J15</f>
        <v>500</v>
      </c>
    </row>
    <row r="16" spans="2:11" ht="12.75">
      <c r="B16" s="3" t="s">
        <v>12</v>
      </c>
      <c r="C16" s="3"/>
      <c r="D16" s="3" t="s">
        <v>13</v>
      </c>
      <c r="E16" s="3"/>
      <c r="F16" s="3"/>
      <c r="G16" s="3"/>
      <c r="H16" s="3">
        <f>I16*-10</f>
        <v>-500</v>
      </c>
      <c r="I16" s="3">
        <v>50</v>
      </c>
      <c r="J16" s="6">
        <v>25</v>
      </c>
      <c r="K16" s="6">
        <f>I16*J16</f>
        <v>1250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6"/>
      <c r="K17" s="6"/>
    </row>
    <row r="18" spans="2:11" ht="12.75">
      <c r="B18" s="3" t="s">
        <v>11</v>
      </c>
      <c r="C18" s="4">
        <v>-105</v>
      </c>
      <c r="D18" s="3">
        <v>12</v>
      </c>
      <c r="E18" s="3">
        <v>200</v>
      </c>
      <c r="F18" s="3">
        <f>(C18*D18)-E18</f>
        <v>-1460</v>
      </c>
      <c r="G18" s="3">
        <v>1</v>
      </c>
      <c r="H18" s="3">
        <f>F18*G18</f>
        <v>-1460</v>
      </c>
      <c r="I18" s="3">
        <v>1200</v>
      </c>
      <c r="J18" s="6">
        <v>3</v>
      </c>
      <c r="K18" s="6">
        <f>I18*J18</f>
        <v>3600</v>
      </c>
    </row>
    <row r="19" spans="2:11" ht="12.75">
      <c r="B19" s="3"/>
      <c r="C19" s="4"/>
      <c r="D19" s="3"/>
      <c r="E19" s="3"/>
      <c r="F19" s="3"/>
      <c r="G19" s="3"/>
      <c r="H19" s="3" t="s">
        <v>10</v>
      </c>
      <c r="I19" s="3"/>
      <c r="J19" s="6"/>
      <c r="K19" s="6"/>
    </row>
    <row r="20" spans="2:11" ht="12.75">
      <c r="B20" s="3" t="s">
        <v>14</v>
      </c>
      <c r="C20" s="3"/>
      <c r="D20" s="3"/>
      <c r="E20" s="3"/>
      <c r="F20" s="3"/>
      <c r="G20" s="3"/>
      <c r="H20" s="3">
        <f>SUM(H7:H19)</f>
        <v>-5660</v>
      </c>
      <c r="I20" s="3"/>
      <c r="J20" s="6"/>
      <c r="K20" s="6">
        <f>SUM(K15:K19)</f>
        <v>5350</v>
      </c>
    </row>
    <row r="21" spans="2:11" ht="12.75">
      <c r="B21" s="3"/>
      <c r="C21" s="3"/>
      <c r="D21" s="3"/>
      <c r="E21" s="3"/>
      <c r="F21" s="3"/>
      <c r="G21" s="3"/>
      <c r="H21" s="3"/>
      <c r="I21" s="3"/>
      <c r="J21" s="6"/>
      <c r="K21" s="6"/>
    </row>
    <row r="22" spans="2:11" ht="12.75">
      <c r="B22" s="16" t="s">
        <v>14</v>
      </c>
      <c r="C22" s="16"/>
      <c r="D22" s="16"/>
      <c r="E22" s="16"/>
      <c r="F22" s="16"/>
      <c r="G22" s="16"/>
      <c r="H22" s="16"/>
      <c r="I22" s="16" t="s">
        <v>10</v>
      </c>
      <c r="J22" s="17"/>
      <c r="K22" s="17">
        <f>H20+K20</f>
        <v>-310</v>
      </c>
    </row>
    <row r="25" ht="12.75">
      <c r="B25" s="1" t="s">
        <v>41</v>
      </c>
    </row>
    <row r="26" spans="2:9" ht="12.75">
      <c r="B26" s="7"/>
      <c r="C26" s="7"/>
      <c r="D26" s="7"/>
      <c r="E26" s="7" t="s">
        <v>10</v>
      </c>
      <c r="F26" s="7"/>
      <c r="G26" s="7"/>
      <c r="H26" s="7" t="s">
        <v>10</v>
      </c>
      <c r="I26" s="3"/>
    </row>
    <row r="27" spans="2:9" ht="12.75">
      <c r="B27" s="7"/>
      <c r="C27" s="7" t="s">
        <v>18</v>
      </c>
      <c r="D27" s="7"/>
      <c r="E27" s="7" t="s">
        <v>19</v>
      </c>
      <c r="F27" s="7"/>
      <c r="G27" s="7"/>
      <c r="H27" s="7" t="s">
        <v>10</v>
      </c>
      <c r="I27" s="7"/>
    </row>
    <row r="28" spans="2:9" ht="12.75">
      <c r="B28" s="3" t="s">
        <v>20</v>
      </c>
      <c r="C28" s="9">
        <v>750</v>
      </c>
      <c r="D28" s="3"/>
      <c r="E28" s="3">
        <f>C28*12</f>
        <v>9000</v>
      </c>
      <c r="F28" s="3"/>
      <c r="G28" s="3" t="s">
        <v>10</v>
      </c>
      <c r="H28" s="3" t="s">
        <v>10</v>
      </c>
      <c r="I28" s="3"/>
    </row>
    <row r="29" spans="2:9" ht="12.75">
      <c r="B29" s="3" t="s">
        <v>21</v>
      </c>
      <c r="C29" s="9">
        <v>30</v>
      </c>
      <c r="D29" s="3" t="s">
        <v>22</v>
      </c>
      <c r="E29" s="3">
        <f>(C29*E28)/2000</f>
        <v>135</v>
      </c>
      <c r="F29" s="3" t="s">
        <v>23</v>
      </c>
      <c r="G29" s="3" t="s">
        <v>10</v>
      </c>
      <c r="H29" s="3" t="s">
        <v>10</v>
      </c>
      <c r="I29" s="3"/>
    </row>
    <row r="30" spans="2:9" ht="12.75">
      <c r="B30" s="3"/>
      <c r="C30" s="3"/>
      <c r="D30" s="3"/>
      <c r="E30" s="3"/>
      <c r="F30" s="3"/>
      <c r="G30" s="3"/>
      <c r="H30" s="3" t="s">
        <v>10</v>
      </c>
      <c r="I30" s="3"/>
    </row>
    <row r="31" spans="2:9" ht="12.75">
      <c r="B31" s="3"/>
      <c r="C31" s="3"/>
      <c r="D31" s="3"/>
      <c r="E31" s="3"/>
      <c r="F31" s="3"/>
      <c r="G31" s="3"/>
      <c r="H31" s="3" t="s">
        <v>10</v>
      </c>
      <c r="I31" s="3"/>
    </row>
    <row r="32" spans="2:9" ht="12.75">
      <c r="B32" s="24" t="s">
        <v>24</v>
      </c>
      <c r="C32" s="24"/>
      <c r="D32" s="24"/>
      <c r="E32" s="24"/>
      <c r="F32" s="24"/>
      <c r="G32" s="24"/>
      <c r="H32" s="24"/>
      <c r="I32" s="25"/>
    </row>
    <row r="33" spans="2:9" ht="12.75">
      <c r="B33" s="8"/>
      <c r="C33" s="10" t="s">
        <v>18</v>
      </c>
      <c r="D33" s="8"/>
      <c r="E33" s="10" t="s">
        <v>19</v>
      </c>
      <c r="F33" s="8"/>
      <c r="G33" s="8"/>
      <c r="H33" s="10" t="s">
        <v>10</v>
      </c>
      <c r="I33" s="7"/>
    </row>
    <row r="34" spans="2:9" ht="12.75">
      <c r="B34" s="3" t="s">
        <v>25</v>
      </c>
      <c r="C34" s="4">
        <v>80</v>
      </c>
      <c r="D34" s="3" t="s">
        <v>26</v>
      </c>
      <c r="E34" s="4">
        <f>E29*C34</f>
        <v>10800</v>
      </c>
      <c r="F34" s="3"/>
      <c r="G34" s="3" t="s">
        <v>10</v>
      </c>
      <c r="H34" s="4" t="s">
        <v>38</v>
      </c>
      <c r="I34" s="3"/>
    </row>
    <row r="35" spans="2:9" ht="12.75">
      <c r="B35" s="3" t="s">
        <v>27</v>
      </c>
      <c r="C35" s="4">
        <v>200</v>
      </c>
      <c r="D35" s="3" t="s">
        <v>28</v>
      </c>
      <c r="E35" s="4">
        <f>C35*26</f>
        <v>5200</v>
      </c>
      <c r="F35" s="3"/>
      <c r="G35" s="3" t="s">
        <v>10</v>
      </c>
      <c r="H35" s="4" t="s">
        <v>10</v>
      </c>
      <c r="I35" s="3"/>
    </row>
    <row r="36" spans="2:9" ht="12.75">
      <c r="B36" s="3"/>
      <c r="C36" s="3"/>
      <c r="D36" s="3"/>
      <c r="E36" s="4"/>
      <c r="F36" s="3"/>
      <c r="G36" s="3"/>
      <c r="H36" s="4"/>
      <c r="I36" s="3"/>
    </row>
    <row r="37" spans="2:9" ht="15" customHeight="1">
      <c r="B37" s="3"/>
      <c r="C37" s="3"/>
      <c r="D37" s="3"/>
      <c r="E37" s="4"/>
      <c r="F37" s="3"/>
      <c r="G37" s="3"/>
      <c r="H37" s="4"/>
      <c r="I37" s="3"/>
    </row>
    <row r="38" spans="2:9" ht="12.75">
      <c r="B38" s="3"/>
      <c r="C38" s="3"/>
      <c r="D38" s="3"/>
      <c r="E38" s="3"/>
      <c r="F38" s="3"/>
      <c r="G38" s="3"/>
      <c r="H38" s="4"/>
      <c r="I38" s="3"/>
    </row>
    <row r="39" spans="2:9" ht="12.75">
      <c r="B39" s="3" t="s">
        <v>32</v>
      </c>
      <c r="C39" s="3"/>
      <c r="D39" s="3"/>
      <c r="E39" s="4">
        <f>SUM(E34:E38)</f>
        <v>16000</v>
      </c>
      <c r="F39" s="3"/>
      <c r="G39" s="3" t="s">
        <v>10</v>
      </c>
      <c r="H39" s="4" t="s">
        <v>10</v>
      </c>
      <c r="I39" s="3"/>
    </row>
    <row r="40" spans="2:9" ht="12.75">
      <c r="B40" s="3"/>
      <c r="C40" s="3"/>
      <c r="D40" s="3"/>
      <c r="E40" s="3"/>
      <c r="F40" s="3"/>
      <c r="G40" s="3"/>
      <c r="H40" s="4" t="s">
        <v>10</v>
      </c>
      <c r="I40" s="3"/>
    </row>
    <row r="41" spans="2:9" ht="12.75">
      <c r="B41" s="11" t="s">
        <v>33</v>
      </c>
      <c r="C41" s="6">
        <f>E39/E28</f>
        <v>1.7777777777777777</v>
      </c>
      <c r="D41" s="3"/>
      <c r="E41" s="3"/>
      <c r="F41" s="3"/>
      <c r="G41" s="11" t="s">
        <v>10</v>
      </c>
      <c r="H41" s="6" t="s">
        <v>10</v>
      </c>
      <c r="I41" s="3"/>
    </row>
    <row r="42" spans="2:9" ht="12.75">
      <c r="B42" s="3" t="s">
        <v>34</v>
      </c>
      <c r="C42" s="12">
        <v>2.7</v>
      </c>
      <c r="D42" s="3"/>
      <c r="E42" s="3"/>
      <c r="F42" s="3"/>
      <c r="G42" s="3"/>
      <c r="H42" s="14" t="s">
        <v>10</v>
      </c>
      <c r="I42" s="3"/>
    </row>
    <row r="43" spans="2:9" ht="12.75">
      <c r="B43" s="3" t="s">
        <v>35</v>
      </c>
      <c r="C43" s="6">
        <f>(C42*C28)-(C41*C28)</f>
        <v>691.666666666667</v>
      </c>
      <c r="D43" s="3"/>
      <c r="E43" s="3"/>
      <c r="F43" s="3"/>
      <c r="G43" s="3"/>
      <c r="H43" s="6" t="s">
        <v>38</v>
      </c>
      <c r="I43" s="3"/>
    </row>
    <row r="44" spans="2:9" ht="12.75">
      <c r="B44" s="3" t="s">
        <v>15</v>
      </c>
      <c r="C44" s="6">
        <f>C43*12</f>
        <v>8300.000000000004</v>
      </c>
      <c r="D44" s="3"/>
      <c r="E44" s="3"/>
      <c r="F44" s="3"/>
      <c r="G44" s="3" t="s">
        <v>10</v>
      </c>
      <c r="H44" s="6" t="s">
        <v>10</v>
      </c>
      <c r="I44" s="6" t="s">
        <v>10</v>
      </c>
    </row>
    <row r="45" spans="2:9" ht="12.75">
      <c r="B45" s="3"/>
      <c r="C45" s="6"/>
      <c r="D45" s="3"/>
      <c r="E45" s="3"/>
      <c r="F45" s="3"/>
      <c r="G45" s="3"/>
      <c r="H45" s="6"/>
      <c r="I45" s="6"/>
    </row>
    <row r="46" spans="2:9" ht="12.75">
      <c r="B46" s="3" t="s">
        <v>86</v>
      </c>
      <c r="C46" s="6">
        <f>800*3</f>
        <v>2400</v>
      </c>
      <c r="D46" s="3"/>
      <c r="E46" s="3"/>
      <c r="F46" s="3"/>
      <c r="G46" s="3"/>
      <c r="H46" s="6"/>
      <c r="I46" s="6"/>
    </row>
    <row r="47" spans="2:9" ht="12.75">
      <c r="B47" s="3" t="s">
        <v>10</v>
      </c>
      <c r="C47" s="6" t="s">
        <v>10</v>
      </c>
      <c r="D47" s="3"/>
      <c r="E47" s="3"/>
      <c r="F47" s="3"/>
      <c r="G47" s="3"/>
      <c r="H47" s="6" t="s">
        <v>10</v>
      </c>
      <c r="I47" s="6"/>
    </row>
    <row r="48" spans="2:11" ht="12.75">
      <c r="B48" t="s">
        <v>14</v>
      </c>
      <c r="C48" s="13">
        <f>SUM(C44:C47)</f>
        <v>10700.000000000004</v>
      </c>
      <c r="H48" s="13" t="s">
        <v>10</v>
      </c>
      <c r="K48" s="13">
        <f>C48</f>
        <v>10700.000000000004</v>
      </c>
    </row>
    <row r="51" ht="12.75">
      <c r="B51" s="1" t="s">
        <v>40</v>
      </c>
    </row>
    <row r="52" spans="2:9" ht="12.75">
      <c r="B52" s="3" t="s">
        <v>48</v>
      </c>
      <c r="C52" s="3">
        <v>24</v>
      </c>
      <c r="D52" s="3" t="s">
        <v>30</v>
      </c>
      <c r="E52" s="4">
        <f>C52*12*20</f>
        <v>5760</v>
      </c>
      <c r="F52" s="3"/>
      <c r="G52" s="3" t="s">
        <v>10</v>
      </c>
      <c r="H52" s="4" t="s">
        <v>10</v>
      </c>
      <c r="I52" s="3"/>
    </row>
    <row r="53" spans="2:9" ht="12.75">
      <c r="B53" s="3" t="s">
        <v>31</v>
      </c>
      <c r="C53" s="3"/>
      <c r="D53" s="3"/>
      <c r="E53" s="6">
        <f>SUM(E39:E52)*0.05</f>
        <v>1088</v>
      </c>
      <c r="F53" s="3"/>
      <c r="G53" s="3" t="s">
        <v>10</v>
      </c>
      <c r="H53" s="6" t="s">
        <v>10</v>
      </c>
      <c r="I53" s="3"/>
    </row>
    <row r="54" spans="2:9" ht="12.75">
      <c r="B54" s="3" t="s">
        <v>87</v>
      </c>
      <c r="C54" s="3"/>
      <c r="D54" s="3"/>
      <c r="E54" s="6">
        <v>360</v>
      </c>
      <c r="F54" s="3"/>
      <c r="G54" s="3"/>
      <c r="H54" s="6"/>
      <c r="I54" s="3"/>
    </row>
    <row r="55" spans="2:11" ht="12.75">
      <c r="B55" t="s">
        <v>14</v>
      </c>
      <c r="E55" s="15">
        <f>SUM(E52:E54)</f>
        <v>7208</v>
      </c>
      <c r="J55" s="15" t="s">
        <v>10</v>
      </c>
      <c r="K55" s="15">
        <f>-E55</f>
        <v>-7208</v>
      </c>
    </row>
    <row r="57" spans="2:11" ht="12.75">
      <c r="B57" t="s">
        <v>45</v>
      </c>
      <c r="K57" s="13">
        <f>K55+K48+K22</f>
        <v>3182.0000000000036</v>
      </c>
    </row>
  </sheetData>
  <mergeCells count="1">
    <mergeCell ref="B32:I32"/>
  </mergeCells>
  <printOptions/>
  <pageMargins left="0.75" right="0.75" top="1" bottom="1" header="0.5" footer="0.5"/>
  <pageSetup horizontalDpi="600" verticalDpi="600" orientation="landscape" r:id="rId1"/>
  <headerFooter alignWithMargins="0">
    <oddHeader>&amp;CYear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5:K57"/>
  <sheetViews>
    <sheetView zoomScale="75" zoomScaleNormal="75" workbookViewId="0" topLeftCell="A11">
      <selection activeCell="J19" sqref="J19"/>
    </sheetView>
  </sheetViews>
  <sheetFormatPr defaultColWidth="9.140625" defaultRowHeight="12.75"/>
  <cols>
    <col min="1" max="1" width="7.28125" style="0" customWidth="1"/>
    <col min="2" max="2" width="20.140625" style="0" customWidth="1"/>
    <col min="3" max="3" width="10.421875" style="0" customWidth="1"/>
    <col min="11" max="11" width="11.57421875" style="0" customWidth="1"/>
  </cols>
  <sheetData>
    <row r="5" ht="12.75">
      <c r="B5" s="1" t="s">
        <v>16</v>
      </c>
    </row>
    <row r="6" spans="2:11" ht="38.25">
      <c r="B6" s="2"/>
      <c r="C6" s="2" t="s">
        <v>17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36</v>
      </c>
      <c r="K6" s="2" t="s">
        <v>37</v>
      </c>
    </row>
    <row r="7" spans="2:11" ht="12.75">
      <c r="B7" s="3" t="s">
        <v>6</v>
      </c>
      <c r="C7" s="4">
        <v>65</v>
      </c>
      <c r="D7" s="3">
        <v>7</v>
      </c>
      <c r="E7" s="3">
        <v>200</v>
      </c>
      <c r="F7" s="3">
        <f>(C7*D7)-E7</f>
        <v>255</v>
      </c>
      <c r="G7" s="3">
        <v>14</v>
      </c>
      <c r="H7" s="3">
        <f>F7*G7</f>
        <v>3570</v>
      </c>
      <c r="I7" s="3"/>
      <c r="J7" s="3">
        <v>0</v>
      </c>
      <c r="K7" s="3"/>
    </row>
    <row r="8" spans="2:11" ht="12.75">
      <c r="B8" s="3"/>
      <c r="C8" s="4"/>
      <c r="D8" s="3"/>
      <c r="E8" s="3"/>
      <c r="F8" s="3">
        <f aca="true" t="shared" si="0" ref="F8:F14">(C8*D8)-E8</f>
        <v>0</v>
      </c>
      <c r="G8" s="3"/>
      <c r="H8" s="3">
        <f aca="true" t="shared" si="1" ref="H8:H14">F8*G8</f>
        <v>0</v>
      </c>
      <c r="I8" s="3"/>
      <c r="J8" s="3"/>
      <c r="K8" s="3"/>
    </row>
    <row r="9" spans="2:11" ht="12.75">
      <c r="B9" s="3" t="s">
        <v>7</v>
      </c>
      <c r="C9" s="4"/>
      <c r="D9" s="3"/>
      <c r="E9" s="3"/>
      <c r="F9" s="3">
        <f t="shared" si="0"/>
        <v>0</v>
      </c>
      <c r="G9" s="3"/>
      <c r="H9" s="3">
        <f t="shared" si="1"/>
        <v>0</v>
      </c>
      <c r="I9" s="3"/>
      <c r="J9" s="3"/>
      <c r="K9" s="3"/>
    </row>
    <row r="10" spans="2:11" ht="12.75">
      <c r="B10" s="5" t="s">
        <v>8</v>
      </c>
      <c r="C10" s="4">
        <v>-25</v>
      </c>
      <c r="D10" s="3">
        <v>1.5</v>
      </c>
      <c r="E10" s="3">
        <v>200</v>
      </c>
      <c r="F10" s="3">
        <f t="shared" si="0"/>
        <v>-237.5</v>
      </c>
      <c r="G10" s="3">
        <v>20</v>
      </c>
      <c r="H10" s="3">
        <f t="shared" si="1"/>
        <v>-4750</v>
      </c>
      <c r="I10" s="3"/>
      <c r="J10" s="3">
        <v>0</v>
      </c>
      <c r="K10" s="3"/>
    </row>
    <row r="11" spans="2:11" ht="12.75">
      <c r="B11" s="5"/>
      <c r="C11" s="4"/>
      <c r="D11" s="3"/>
      <c r="E11" s="3"/>
      <c r="F11" s="3">
        <f t="shared" si="0"/>
        <v>0</v>
      </c>
      <c r="G11" s="3"/>
      <c r="H11" s="3">
        <f t="shared" si="1"/>
        <v>0</v>
      </c>
      <c r="I11" s="3"/>
      <c r="J11" s="3"/>
      <c r="K11" s="3"/>
    </row>
    <row r="12" spans="2:11" ht="12.75">
      <c r="B12" s="5" t="s">
        <v>9</v>
      </c>
      <c r="C12" s="4">
        <v>-10</v>
      </c>
      <c r="D12" s="3">
        <v>20</v>
      </c>
      <c r="E12" s="3">
        <v>300</v>
      </c>
      <c r="F12" s="3">
        <f t="shared" si="0"/>
        <v>-500</v>
      </c>
      <c r="G12" s="3">
        <v>4</v>
      </c>
      <c r="H12" s="3">
        <f t="shared" si="1"/>
        <v>-2000</v>
      </c>
      <c r="I12" s="3"/>
      <c r="J12" s="3">
        <v>0</v>
      </c>
      <c r="K12" s="3" t="s">
        <v>10</v>
      </c>
    </row>
    <row r="13" spans="2:11" ht="12.75">
      <c r="B13" s="3"/>
      <c r="C13" s="4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/>
      <c r="K13" s="3"/>
    </row>
    <row r="14" spans="2:11" ht="12.75">
      <c r="B14" s="3"/>
      <c r="C14" s="4"/>
      <c r="D14" s="3"/>
      <c r="E14" s="3"/>
      <c r="F14" s="3">
        <f t="shared" si="0"/>
        <v>0</v>
      </c>
      <c r="G14" s="3"/>
      <c r="H14" s="3">
        <f t="shared" si="1"/>
        <v>0</v>
      </c>
      <c r="I14" s="3"/>
      <c r="J14" s="3"/>
      <c r="K14" s="3"/>
    </row>
    <row r="15" spans="2:11" ht="12.75">
      <c r="B15" s="3" t="s">
        <v>42</v>
      </c>
      <c r="C15" s="4">
        <v>35</v>
      </c>
      <c r="D15" s="3">
        <v>20</v>
      </c>
      <c r="E15" s="3">
        <v>200</v>
      </c>
      <c r="F15" s="3">
        <f>(C15*D15)-E15</f>
        <v>500</v>
      </c>
      <c r="G15" s="3">
        <v>1</v>
      </c>
      <c r="H15" s="3">
        <f>F15*G15</f>
        <v>500</v>
      </c>
      <c r="I15" s="3">
        <v>75</v>
      </c>
      <c r="J15" s="3">
        <v>10</v>
      </c>
      <c r="K15" s="6">
        <f>I15*J15</f>
        <v>750</v>
      </c>
    </row>
    <row r="16" spans="2:11" ht="12.75">
      <c r="B16" s="3" t="s">
        <v>12</v>
      </c>
      <c r="C16" s="3"/>
      <c r="D16" s="3" t="s">
        <v>13</v>
      </c>
      <c r="E16" s="3"/>
      <c r="F16" s="3"/>
      <c r="G16" s="3"/>
      <c r="H16" s="3">
        <f>I16*-10</f>
        <v>-750</v>
      </c>
      <c r="I16" s="3">
        <v>75</v>
      </c>
      <c r="J16" s="6">
        <v>25</v>
      </c>
      <c r="K16" s="6">
        <f>I16*J16</f>
        <v>1875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6"/>
      <c r="K17" s="6"/>
    </row>
    <row r="18" spans="2:11" ht="12.75">
      <c r="B18" s="3" t="s">
        <v>11</v>
      </c>
      <c r="C18" s="4">
        <v>-105</v>
      </c>
      <c r="D18" s="3">
        <v>12</v>
      </c>
      <c r="E18" s="3">
        <v>200</v>
      </c>
      <c r="F18" s="3">
        <f>(C18*D18)-E18</f>
        <v>-1460</v>
      </c>
      <c r="G18" s="3">
        <v>1</v>
      </c>
      <c r="H18" s="3">
        <f>F18*G18</f>
        <v>-1460</v>
      </c>
      <c r="I18" s="3">
        <v>1200</v>
      </c>
      <c r="J18" s="6">
        <v>3</v>
      </c>
      <c r="K18" s="6">
        <f>I18*J18</f>
        <v>3600</v>
      </c>
    </row>
    <row r="19" spans="2:11" ht="12.75">
      <c r="B19" s="3"/>
      <c r="C19" s="4"/>
      <c r="D19" s="3"/>
      <c r="E19" s="3"/>
      <c r="F19" s="3"/>
      <c r="G19" s="3"/>
      <c r="H19" s="3" t="s">
        <v>10</v>
      </c>
      <c r="I19" s="3"/>
      <c r="J19" s="6"/>
      <c r="K19" s="6"/>
    </row>
    <row r="20" spans="2:11" ht="12.75">
      <c r="B20" s="3" t="s">
        <v>14</v>
      </c>
      <c r="C20" s="3"/>
      <c r="D20" s="3"/>
      <c r="E20" s="3"/>
      <c r="F20" s="3"/>
      <c r="G20" s="3"/>
      <c r="H20" s="3">
        <f>SUM(H7:H19)</f>
        <v>-4890</v>
      </c>
      <c r="I20" s="3"/>
      <c r="J20" s="6"/>
      <c r="K20" s="6">
        <f>SUM(K15:K19)</f>
        <v>6225</v>
      </c>
    </row>
    <row r="21" spans="2:11" ht="12.75">
      <c r="B21" s="3"/>
      <c r="C21" s="3"/>
      <c r="D21" s="3"/>
      <c r="E21" s="3"/>
      <c r="F21" s="3"/>
      <c r="G21" s="3"/>
      <c r="H21" s="3"/>
      <c r="I21" s="3"/>
      <c r="J21" s="6"/>
      <c r="K21" s="6"/>
    </row>
    <row r="22" spans="2:11" ht="12.75">
      <c r="B22" s="16" t="s">
        <v>14</v>
      </c>
      <c r="C22" s="16"/>
      <c r="D22" s="16"/>
      <c r="E22" s="16"/>
      <c r="F22" s="16"/>
      <c r="G22" s="16"/>
      <c r="H22" s="16"/>
      <c r="I22" s="16" t="s">
        <v>10</v>
      </c>
      <c r="J22" s="17"/>
      <c r="K22" s="17">
        <f>H20+K20</f>
        <v>1335</v>
      </c>
    </row>
    <row r="25" ht="12.75">
      <c r="B25" s="1" t="s">
        <v>41</v>
      </c>
    </row>
    <row r="26" spans="2:9" ht="12.75">
      <c r="B26" s="7"/>
      <c r="C26" s="7"/>
      <c r="D26" s="7"/>
      <c r="E26" s="7" t="s">
        <v>10</v>
      </c>
      <c r="F26" s="7"/>
      <c r="G26" s="7"/>
      <c r="H26" s="7" t="s">
        <v>10</v>
      </c>
      <c r="I26" s="3"/>
    </row>
    <row r="27" spans="2:9" ht="12.75">
      <c r="B27" s="7"/>
      <c r="C27" s="7" t="s">
        <v>18</v>
      </c>
      <c r="D27" s="7"/>
      <c r="E27" s="7" t="s">
        <v>19</v>
      </c>
      <c r="F27" s="7"/>
      <c r="G27" s="7"/>
      <c r="H27" s="7" t="s">
        <v>10</v>
      </c>
      <c r="I27" s="7"/>
    </row>
    <row r="28" spans="2:9" ht="12.75">
      <c r="B28" s="3" t="s">
        <v>20</v>
      </c>
      <c r="C28" s="9">
        <v>1000</v>
      </c>
      <c r="D28" s="3"/>
      <c r="E28" s="3">
        <f>C28*12</f>
        <v>12000</v>
      </c>
      <c r="F28" s="3"/>
      <c r="G28" s="3" t="s">
        <v>10</v>
      </c>
      <c r="H28" s="3" t="s">
        <v>10</v>
      </c>
      <c r="I28" s="3"/>
    </row>
    <row r="29" spans="2:9" ht="12.75">
      <c r="B29" s="3" t="s">
        <v>21</v>
      </c>
      <c r="C29" s="9">
        <v>30</v>
      </c>
      <c r="D29" s="3" t="s">
        <v>22</v>
      </c>
      <c r="E29" s="3">
        <f>(C29*E28)/2000</f>
        <v>180</v>
      </c>
      <c r="F29" s="3" t="s">
        <v>23</v>
      </c>
      <c r="G29" s="3" t="s">
        <v>10</v>
      </c>
      <c r="H29" s="3" t="s">
        <v>10</v>
      </c>
      <c r="I29" s="3"/>
    </row>
    <row r="30" spans="2:9" ht="12.75">
      <c r="B30" s="3"/>
      <c r="C30" s="3"/>
      <c r="D30" s="3"/>
      <c r="E30" s="3"/>
      <c r="F30" s="3"/>
      <c r="G30" s="3"/>
      <c r="H30" s="3" t="s">
        <v>10</v>
      </c>
      <c r="I30" s="3"/>
    </row>
    <row r="31" spans="2:9" ht="12.75">
      <c r="B31" s="3"/>
      <c r="C31" s="3"/>
      <c r="D31" s="3"/>
      <c r="E31" s="3"/>
      <c r="F31" s="3"/>
      <c r="G31" s="3"/>
      <c r="H31" s="3" t="s">
        <v>10</v>
      </c>
      <c r="I31" s="3"/>
    </row>
    <row r="32" spans="2:9" ht="12.75">
      <c r="B32" s="24" t="s">
        <v>24</v>
      </c>
      <c r="C32" s="24"/>
      <c r="D32" s="24"/>
      <c r="E32" s="24"/>
      <c r="F32" s="24"/>
      <c r="G32" s="24"/>
      <c r="H32" s="24"/>
      <c r="I32" s="25"/>
    </row>
    <row r="33" spans="2:9" ht="12.75">
      <c r="B33" s="8"/>
      <c r="C33" s="10" t="s">
        <v>18</v>
      </c>
      <c r="D33" s="8"/>
      <c r="E33" s="10" t="s">
        <v>19</v>
      </c>
      <c r="F33" s="8"/>
      <c r="G33" s="8"/>
      <c r="H33" s="10" t="s">
        <v>10</v>
      </c>
      <c r="I33" s="7"/>
    </row>
    <row r="34" spans="2:9" ht="12.75">
      <c r="B34" s="3" t="s">
        <v>25</v>
      </c>
      <c r="C34" s="4">
        <v>80</v>
      </c>
      <c r="D34" s="3" t="s">
        <v>26</v>
      </c>
      <c r="E34" s="4">
        <f>E29*C34</f>
        <v>14400</v>
      </c>
      <c r="F34" s="3"/>
      <c r="G34" s="3" t="s">
        <v>10</v>
      </c>
      <c r="H34" s="4" t="s">
        <v>38</v>
      </c>
      <c r="I34" s="3"/>
    </row>
    <row r="35" spans="2:9" ht="12.75">
      <c r="B35" s="3" t="s">
        <v>27</v>
      </c>
      <c r="C35" s="4">
        <v>200</v>
      </c>
      <c r="D35" s="3" t="s">
        <v>28</v>
      </c>
      <c r="E35" s="4">
        <f>C35*32</f>
        <v>6400</v>
      </c>
      <c r="F35" s="3"/>
      <c r="G35" s="3" t="s">
        <v>10</v>
      </c>
      <c r="H35" s="4" t="s">
        <v>10</v>
      </c>
      <c r="I35" s="3"/>
    </row>
    <row r="36" spans="2:9" ht="12.75">
      <c r="B36" s="3"/>
      <c r="C36" s="3"/>
      <c r="D36" s="3"/>
      <c r="E36" s="4"/>
      <c r="F36" s="3"/>
      <c r="G36" s="3"/>
      <c r="H36" s="4"/>
      <c r="I36" s="3"/>
    </row>
    <row r="37" spans="2:9" ht="15" customHeight="1">
      <c r="B37" s="3"/>
      <c r="C37" s="3"/>
      <c r="D37" s="3"/>
      <c r="E37" s="4"/>
      <c r="F37" s="3"/>
      <c r="G37" s="3"/>
      <c r="H37" s="4"/>
      <c r="I37" s="3"/>
    </row>
    <row r="38" spans="2:9" ht="12.75">
      <c r="B38" s="3"/>
      <c r="C38" s="3"/>
      <c r="D38" s="3"/>
      <c r="E38" s="3"/>
      <c r="F38" s="3"/>
      <c r="G38" s="3"/>
      <c r="H38" s="4"/>
      <c r="I38" s="3"/>
    </row>
    <row r="39" spans="2:9" ht="12.75">
      <c r="B39" s="3" t="s">
        <v>32</v>
      </c>
      <c r="C39" s="3"/>
      <c r="D39" s="3"/>
      <c r="E39" s="4">
        <f>SUM(E34:E38)</f>
        <v>20800</v>
      </c>
      <c r="F39" s="3"/>
      <c r="G39" s="3" t="s">
        <v>10</v>
      </c>
      <c r="H39" s="4" t="s">
        <v>10</v>
      </c>
      <c r="I39" s="3"/>
    </row>
    <row r="40" spans="2:9" ht="12.75">
      <c r="B40" s="3"/>
      <c r="C40" s="3"/>
      <c r="D40" s="3"/>
      <c r="E40" s="3"/>
      <c r="F40" s="3"/>
      <c r="G40" s="3"/>
      <c r="H40" s="4" t="s">
        <v>10</v>
      </c>
      <c r="I40" s="3"/>
    </row>
    <row r="41" spans="2:9" ht="12.75">
      <c r="B41" s="11" t="s">
        <v>33</v>
      </c>
      <c r="C41" s="6">
        <f>E39/E28</f>
        <v>1.7333333333333334</v>
      </c>
      <c r="D41" s="3"/>
      <c r="E41" s="3"/>
      <c r="F41" s="3"/>
      <c r="G41" s="11" t="s">
        <v>10</v>
      </c>
      <c r="H41" s="6" t="s">
        <v>10</v>
      </c>
      <c r="I41" s="3"/>
    </row>
    <row r="42" spans="2:9" ht="12.75">
      <c r="B42" s="3" t="s">
        <v>34</v>
      </c>
      <c r="C42" s="12">
        <v>2.7</v>
      </c>
      <c r="D42" s="3"/>
      <c r="E42" s="3"/>
      <c r="F42" s="3"/>
      <c r="G42" s="3"/>
      <c r="H42" s="14" t="s">
        <v>10</v>
      </c>
      <c r="I42" s="3"/>
    </row>
    <row r="43" spans="2:9" ht="12.75">
      <c r="B43" s="3" t="s">
        <v>35</v>
      </c>
      <c r="C43" s="6">
        <f>(C42*C28)-(C41*C28)</f>
        <v>966.6666666666665</v>
      </c>
      <c r="D43" s="3"/>
      <c r="E43" s="3"/>
      <c r="F43" s="3"/>
      <c r="G43" s="3"/>
      <c r="H43" s="6" t="s">
        <v>38</v>
      </c>
      <c r="I43" s="3"/>
    </row>
    <row r="44" spans="2:9" ht="12.75">
      <c r="B44" s="3" t="s">
        <v>15</v>
      </c>
      <c r="C44" s="6">
        <f>C43*12</f>
        <v>11599.999999999998</v>
      </c>
      <c r="D44" s="3"/>
      <c r="E44" s="3"/>
      <c r="F44" s="3"/>
      <c r="G44" s="3" t="s">
        <v>10</v>
      </c>
      <c r="H44" s="6" t="s">
        <v>10</v>
      </c>
      <c r="I44" s="6" t="s">
        <v>10</v>
      </c>
    </row>
    <row r="45" spans="2:9" ht="12.75">
      <c r="B45" s="3"/>
      <c r="C45" s="6"/>
      <c r="D45" s="3"/>
      <c r="E45" s="3"/>
      <c r="F45" s="3"/>
      <c r="G45" s="3"/>
      <c r="H45" s="6"/>
      <c r="I45" s="6"/>
    </row>
    <row r="46" spans="2:9" ht="12.75">
      <c r="B46" s="3" t="s">
        <v>86</v>
      </c>
      <c r="C46" s="6">
        <f>800*3</f>
        <v>2400</v>
      </c>
      <c r="D46" s="3"/>
      <c r="E46" s="3"/>
      <c r="F46" s="3"/>
      <c r="G46" s="3"/>
      <c r="H46" s="6"/>
      <c r="I46" s="6"/>
    </row>
    <row r="47" spans="2:9" ht="12.75">
      <c r="B47" s="3" t="s">
        <v>10</v>
      </c>
      <c r="C47" s="6" t="s">
        <v>10</v>
      </c>
      <c r="D47" s="3"/>
      <c r="E47" s="3"/>
      <c r="F47" s="3"/>
      <c r="G47" s="3"/>
      <c r="H47" s="6" t="s">
        <v>10</v>
      </c>
      <c r="I47" s="6"/>
    </row>
    <row r="48" spans="2:11" ht="12.75">
      <c r="B48" t="s">
        <v>14</v>
      </c>
      <c r="C48" s="13">
        <f>SUM(C44:C47)</f>
        <v>13999.999999999998</v>
      </c>
      <c r="H48" s="13" t="s">
        <v>10</v>
      </c>
      <c r="K48" s="13">
        <f>C48</f>
        <v>13999.999999999998</v>
      </c>
    </row>
    <row r="51" ht="12.75">
      <c r="B51" s="1" t="s">
        <v>40</v>
      </c>
    </row>
    <row r="52" spans="2:9" ht="12.75">
      <c r="B52" s="3" t="s">
        <v>29</v>
      </c>
      <c r="C52" s="3">
        <v>24</v>
      </c>
      <c r="D52" s="3" t="s">
        <v>30</v>
      </c>
      <c r="E52" s="4">
        <f>C52*12*20</f>
        <v>5760</v>
      </c>
      <c r="F52" s="3"/>
      <c r="G52" s="3" t="s">
        <v>10</v>
      </c>
      <c r="H52" s="4" t="s">
        <v>10</v>
      </c>
      <c r="I52" s="3"/>
    </row>
    <row r="53" spans="2:9" ht="12.75">
      <c r="B53" s="3" t="s">
        <v>31</v>
      </c>
      <c r="C53" s="3"/>
      <c r="D53" s="3"/>
      <c r="E53" s="6">
        <f>SUM(E39:E52)*0.05</f>
        <v>1328</v>
      </c>
      <c r="F53" s="3"/>
      <c r="G53" s="3" t="s">
        <v>10</v>
      </c>
      <c r="H53" s="6" t="s">
        <v>10</v>
      </c>
      <c r="I53" s="3"/>
    </row>
    <row r="54" spans="2:9" ht="12.75">
      <c r="B54" s="3" t="s">
        <v>87</v>
      </c>
      <c r="C54" s="3"/>
      <c r="D54" s="3"/>
      <c r="E54" s="6">
        <v>360</v>
      </c>
      <c r="F54" s="3"/>
      <c r="G54" s="3"/>
      <c r="H54" s="6"/>
      <c r="I54" s="3"/>
    </row>
    <row r="55" spans="2:11" ht="12.75">
      <c r="B55" t="s">
        <v>14</v>
      </c>
      <c r="E55" s="15">
        <f>SUM(E52:E54)</f>
        <v>7448</v>
      </c>
      <c r="J55" s="15" t="s">
        <v>10</v>
      </c>
      <c r="K55" s="15">
        <f>-E55</f>
        <v>-7448</v>
      </c>
    </row>
    <row r="57" spans="2:11" ht="12.75">
      <c r="B57" t="s">
        <v>46</v>
      </c>
      <c r="K57" s="13">
        <f>K55+K48+K22</f>
        <v>7886.999999999998</v>
      </c>
    </row>
  </sheetData>
  <mergeCells count="1">
    <mergeCell ref="B32:I32"/>
  </mergeCells>
  <printOptions/>
  <pageMargins left="0.75" right="0.75" top="1" bottom="1" header="0.5" footer="0.5"/>
  <pageSetup horizontalDpi="600" verticalDpi="600" orientation="landscape" r:id="rId1"/>
  <headerFooter alignWithMargins="0">
    <oddHeader>&amp;CYear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5:K57"/>
  <sheetViews>
    <sheetView zoomScale="75" zoomScaleNormal="75" workbookViewId="0" topLeftCell="A9">
      <selection activeCell="J19" sqref="J19"/>
    </sheetView>
  </sheetViews>
  <sheetFormatPr defaultColWidth="9.140625" defaultRowHeight="12.75"/>
  <cols>
    <col min="1" max="1" width="7.28125" style="0" customWidth="1"/>
    <col min="2" max="2" width="20.140625" style="0" customWidth="1"/>
    <col min="3" max="3" width="12.00390625" style="0" customWidth="1"/>
    <col min="11" max="11" width="11.57421875" style="0" customWidth="1"/>
  </cols>
  <sheetData>
    <row r="5" ht="12.75">
      <c r="B5" s="1" t="s">
        <v>16</v>
      </c>
    </row>
    <row r="6" spans="2:11" ht="38.25">
      <c r="B6" s="2"/>
      <c r="C6" s="2" t="s">
        <v>17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36</v>
      </c>
      <c r="K6" s="2" t="s">
        <v>37</v>
      </c>
    </row>
    <row r="7" spans="2:11" ht="12.75">
      <c r="B7" s="3" t="s">
        <v>6</v>
      </c>
      <c r="C7" s="4">
        <v>65</v>
      </c>
      <c r="D7" s="3">
        <v>7</v>
      </c>
      <c r="E7" s="3">
        <v>200</v>
      </c>
      <c r="F7" s="3">
        <f>(C7*D7)-E7</f>
        <v>255</v>
      </c>
      <c r="G7" s="3">
        <v>17</v>
      </c>
      <c r="H7" s="3">
        <f>F7*G7</f>
        <v>4335</v>
      </c>
      <c r="I7" s="3"/>
      <c r="J7" s="3">
        <v>0</v>
      </c>
      <c r="K7" s="3"/>
    </row>
    <row r="8" spans="2:11" ht="12.75">
      <c r="B8" s="3"/>
      <c r="C8" s="4"/>
      <c r="D8" s="3"/>
      <c r="E8" s="3"/>
      <c r="F8" s="3">
        <f aca="true" t="shared" si="0" ref="F8:F14">(C8*D8)-E8</f>
        <v>0</v>
      </c>
      <c r="G8" s="3"/>
      <c r="H8" s="3">
        <f aca="true" t="shared" si="1" ref="H8:H14">F8*G8</f>
        <v>0</v>
      </c>
      <c r="I8" s="3"/>
      <c r="J8" s="3"/>
      <c r="K8" s="3"/>
    </row>
    <row r="9" spans="2:11" ht="12.75">
      <c r="B9" s="3" t="s">
        <v>7</v>
      </c>
      <c r="C9" s="4"/>
      <c r="D9" s="3"/>
      <c r="E9" s="3"/>
      <c r="F9" s="3">
        <f t="shared" si="0"/>
        <v>0</v>
      </c>
      <c r="G9" s="3"/>
      <c r="H9" s="3">
        <f t="shared" si="1"/>
        <v>0</v>
      </c>
      <c r="I9" s="3"/>
      <c r="J9" s="3"/>
      <c r="K9" s="3"/>
    </row>
    <row r="10" spans="2:11" ht="12.75">
      <c r="B10" s="5" t="s">
        <v>8</v>
      </c>
      <c r="C10" s="4">
        <v>-25</v>
      </c>
      <c r="D10" s="3">
        <v>1.5</v>
      </c>
      <c r="E10" s="3">
        <v>200</v>
      </c>
      <c r="F10" s="3">
        <f t="shared" si="0"/>
        <v>-237.5</v>
      </c>
      <c r="G10" s="3">
        <v>20</v>
      </c>
      <c r="H10" s="3">
        <f t="shared" si="1"/>
        <v>-4750</v>
      </c>
      <c r="I10" s="3"/>
      <c r="J10" s="3">
        <v>0</v>
      </c>
      <c r="K10" s="3"/>
    </row>
    <row r="11" spans="2:11" ht="12.75">
      <c r="B11" s="5"/>
      <c r="C11" s="4"/>
      <c r="D11" s="3"/>
      <c r="E11" s="3"/>
      <c r="F11" s="3">
        <f t="shared" si="0"/>
        <v>0</v>
      </c>
      <c r="G11" s="3"/>
      <c r="H11" s="3">
        <f t="shared" si="1"/>
        <v>0</v>
      </c>
      <c r="I11" s="3"/>
      <c r="J11" s="3"/>
      <c r="K11" s="3"/>
    </row>
    <row r="12" spans="2:11" ht="12.75">
      <c r="B12" s="5" t="s">
        <v>9</v>
      </c>
      <c r="C12" s="4">
        <v>-10</v>
      </c>
      <c r="D12" s="3">
        <v>20</v>
      </c>
      <c r="E12" s="3">
        <v>300</v>
      </c>
      <c r="F12" s="3">
        <f t="shared" si="0"/>
        <v>-500</v>
      </c>
      <c r="G12" s="3">
        <v>4</v>
      </c>
      <c r="H12" s="3">
        <f t="shared" si="1"/>
        <v>-2000</v>
      </c>
      <c r="I12" s="3"/>
      <c r="J12" s="3">
        <v>0</v>
      </c>
      <c r="K12" s="3" t="s">
        <v>10</v>
      </c>
    </row>
    <row r="13" spans="2:11" ht="12.75">
      <c r="B13" s="3"/>
      <c r="C13" s="4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/>
      <c r="K13" s="3"/>
    </row>
    <row r="14" spans="2:11" ht="12.75">
      <c r="B14" s="3"/>
      <c r="C14" s="4"/>
      <c r="D14" s="3"/>
      <c r="E14" s="3"/>
      <c r="F14" s="3">
        <f t="shared" si="0"/>
        <v>0</v>
      </c>
      <c r="G14" s="3"/>
      <c r="H14" s="3">
        <f t="shared" si="1"/>
        <v>0</v>
      </c>
      <c r="I14" s="3"/>
      <c r="J14" s="3"/>
      <c r="K14" s="3"/>
    </row>
    <row r="15" spans="2:11" ht="12.75">
      <c r="B15" s="3" t="s">
        <v>42</v>
      </c>
      <c r="C15" s="4">
        <v>35</v>
      </c>
      <c r="D15" s="3">
        <v>20</v>
      </c>
      <c r="E15" s="3">
        <v>200</v>
      </c>
      <c r="F15" s="3">
        <f>(C15*D15)-E15</f>
        <v>500</v>
      </c>
      <c r="G15" s="3">
        <v>1</v>
      </c>
      <c r="H15" s="3">
        <f>F15*G15</f>
        <v>500</v>
      </c>
      <c r="I15" s="3">
        <v>75</v>
      </c>
      <c r="J15" s="3">
        <v>10</v>
      </c>
      <c r="K15" s="6">
        <f>I15*J15</f>
        <v>750</v>
      </c>
    </row>
    <row r="16" spans="2:11" ht="12.75">
      <c r="B16" s="3" t="s">
        <v>12</v>
      </c>
      <c r="C16" s="3"/>
      <c r="D16" s="3" t="s">
        <v>13</v>
      </c>
      <c r="E16" s="3"/>
      <c r="F16" s="3"/>
      <c r="G16" s="3"/>
      <c r="H16" s="3">
        <f>I16*-10</f>
        <v>-750</v>
      </c>
      <c r="I16" s="3">
        <v>75</v>
      </c>
      <c r="J16" s="6">
        <v>25</v>
      </c>
      <c r="K16" s="6">
        <f>I16*J16</f>
        <v>1875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6"/>
      <c r="K17" s="6"/>
    </row>
    <row r="18" spans="2:11" ht="12.75">
      <c r="B18" s="3" t="s">
        <v>11</v>
      </c>
      <c r="C18" s="4">
        <v>-105</v>
      </c>
      <c r="D18" s="3">
        <v>12</v>
      </c>
      <c r="E18" s="3">
        <v>200</v>
      </c>
      <c r="F18" s="3">
        <f>(C18*D18)-E18</f>
        <v>-1460</v>
      </c>
      <c r="G18" s="3">
        <v>1</v>
      </c>
      <c r="H18" s="3">
        <f>F18*G18</f>
        <v>-1460</v>
      </c>
      <c r="I18" s="3">
        <v>1200</v>
      </c>
      <c r="J18" s="6">
        <v>3</v>
      </c>
      <c r="K18" s="6">
        <f>I18*J18</f>
        <v>3600</v>
      </c>
    </row>
    <row r="19" spans="2:11" ht="12.75">
      <c r="B19" s="3"/>
      <c r="C19" s="4"/>
      <c r="D19" s="3"/>
      <c r="E19" s="3"/>
      <c r="F19" s="3"/>
      <c r="G19" s="3"/>
      <c r="H19" s="3" t="s">
        <v>10</v>
      </c>
      <c r="I19" s="3"/>
      <c r="J19" s="6"/>
      <c r="K19" s="6"/>
    </row>
    <row r="20" spans="2:11" ht="12.75">
      <c r="B20" s="3" t="s">
        <v>14</v>
      </c>
      <c r="C20" s="3"/>
      <c r="D20" s="3"/>
      <c r="E20" s="3"/>
      <c r="F20" s="3"/>
      <c r="G20" s="3"/>
      <c r="H20" s="3">
        <f>SUM(H7:H19)</f>
        <v>-4125</v>
      </c>
      <c r="I20" s="3"/>
      <c r="J20" s="6"/>
      <c r="K20" s="6">
        <f>SUM(K15:K19)</f>
        <v>6225</v>
      </c>
    </row>
    <row r="21" spans="2:11" ht="12.75">
      <c r="B21" s="3"/>
      <c r="C21" s="3"/>
      <c r="D21" s="3"/>
      <c r="E21" s="3"/>
      <c r="F21" s="3"/>
      <c r="G21" s="3"/>
      <c r="H21" s="3"/>
      <c r="I21" s="3"/>
      <c r="J21" s="6"/>
      <c r="K21" s="6"/>
    </row>
    <row r="22" spans="2:11" ht="12.75">
      <c r="B22" s="16" t="s">
        <v>14</v>
      </c>
      <c r="C22" s="16"/>
      <c r="D22" s="16"/>
      <c r="E22" s="16"/>
      <c r="F22" s="16"/>
      <c r="G22" s="16"/>
      <c r="H22" s="16"/>
      <c r="I22" s="16" t="s">
        <v>10</v>
      </c>
      <c r="J22" s="17"/>
      <c r="K22" s="17">
        <f>H20+K20</f>
        <v>2100</v>
      </c>
    </row>
    <row r="25" ht="12.75">
      <c r="B25" s="1" t="s">
        <v>41</v>
      </c>
    </row>
    <row r="26" spans="2:9" ht="12.75">
      <c r="B26" s="7"/>
      <c r="C26" s="7"/>
      <c r="D26" s="7"/>
      <c r="E26" s="7" t="s">
        <v>10</v>
      </c>
      <c r="F26" s="7"/>
      <c r="G26" s="7"/>
      <c r="H26" s="7" t="s">
        <v>10</v>
      </c>
      <c r="I26" s="3"/>
    </row>
    <row r="27" spans="2:9" ht="12.75">
      <c r="B27" s="7"/>
      <c r="C27" s="7" t="s">
        <v>18</v>
      </c>
      <c r="D27" s="7"/>
      <c r="E27" s="7" t="s">
        <v>19</v>
      </c>
      <c r="F27" s="7"/>
      <c r="G27" s="7"/>
      <c r="H27" s="7" t="s">
        <v>10</v>
      </c>
      <c r="I27" s="7"/>
    </row>
    <row r="28" spans="2:9" ht="12.75">
      <c r="B28" s="3" t="s">
        <v>20</v>
      </c>
      <c r="C28" s="9">
        <v>1000</v>
      </c>
      <c r="D28" s="3"/>
      <c r="E28" s="3">
        <f>C28*12</f>
        <v>12000</v>
      </c>
      <c r="F28" s="3"/>
      <c r="G28" s="3" t="s">
        <v>10</v>
      </c>
      <c r="H28" s="3" t="s">
        <v>10</v>
      </c>
      <c r="I28" s="3"/>
    </row>
    <row r="29" spans="2:9" ht="12.75">
      <c r="B29" s="3" t="s">
        <v>21</v>
      </c>
      <c r="C29" s="9">
        <v>30</v>
      </c>
      <c r="D29" s="3" t="s">
        <v>22</v>
      </c>
      <c r="E29" s="3">
        <f>(C29*E28)/2000</f>
        <v>180</v>
      </c>
      <c r="F29" s="3" t="s">
        <v>23</v>
      </c>
      <c r="G29" s="3" t="s">
        <v>10</v>
      </c>
      <c r="H29" s="3" t="s">
        <v>10</v>
      </c>
      <c r="I29" s="3"/>
    </row>
    <row r="30" spans="2:9" ht="12.75">
      <c r="B30" s="3"/>
      <c r="C30" s="3"/>
      <c r="D30" s="3"/>
      <c r="E30" s="3"/>
      <c r="F30" s="3"/>
      <c r="G30" s="3"/>
      <c r="H30" s="3" t="s">
        <v>10</v>
      </c>
      <c r="I30" s="3"/>
    </row>
    <row r="31" spans="2:9" ht="12.75">
      <c r="B31" s="3"/>
      <c r="C31" s="3"/>
      <c r="D31" s="3"/>
      <c r="E31" s="3"/>
      <c r="F31" s="3"/>
      <c r="G31" s="3"/>
      <c r="H31" s="3" t="s">
        <v>10</v>
      </c>
      <c r="I31" s="3"/>
    </row>
    <row r="32" spans="2:9" ht="12.75">
      <c r="B32" s="24" t="s">
        <v>24</v>
      </c>
      <c r="C32" s="24"/>
      <c r="D32" s="24"/>
      <c r="E32" s="24"/>
      <c r="F32" s="24"/>
      <c r="G32" s="24"/>
      <c r="H32" s="24"/>
      <c r="I32" s="25"/>
    </row>
    <row r="33" spans="2:9" ht="12.75">
      <c r="B33" s="8"/>
      <c r="C33" s="10" t="s">
        <v>18</v>
      </c>
      <c r="D33" s="8"/>
      <c r="E33" s="10" t="s">
        <v>19</v>
      </c>
      <c r="F33" s="8"/>
      <c r="G33" s="8"/>
      <c r="H33" s="10" t="s">
        <v>10</v>
      </c>
      <c r="I33" s="7"/>
    </row>
    <row r="34" spans="2:9" ht="12.75">
      <c r="B34" s="3" t="s">
        <v>25</v>
      </c>
      <c r="C34" s="4">
        <v>80</v>
      </c>
      <c r="D34" s="3" t="s">
        <v>26</v>
      </c>
      <c r="E34" s="4">
        <f>E29*C34</f>
        <v>14400</v>
      </c>
      <c r="F34" s="3"/>
      <c r="G34" s="3" t="s">
        <v>10</v>
      </c>
      <c r="H34" s="4" t="s">
        <v>38</v>
      </c>
      <c r="I34" s="3"/>
    </row>
    <row r="35" spans="2:9" ht="12.75">
      <c r="B35" s="3" t="s">
        <v>27</v>
      </c>
      <c r="C35" s="4">
        <v>200</v>
      </c>
      <c r="D35" s="3" t="s">
        <v>28</v>
      </c>
      <c r="E35" s="4">
        <f>C35*32</f>
        <v>6400</v>
      </c>
      <c r="F35" s="3"/>
      <c r="G35" s="3" t="s">
        <v>10</v>
      </c>
      <c r="H35" s="4" t="s">
        <v>10</v>
      </c>
      <c r="I35" s="3"/>
    </row>
    <row r="36" spans="2:9" ht="12.75">
      <c r="B36" s="3"/>
      <c r="C36" s="3"/>
      <c r="D36" s="3"/>
      <c r="E36" s="4"/>
      <c r="F36" s="3"/>
      <c r="G36" s="3"/>
      <c r="H36" s="4"/>
      <c r="I36" s="3"/>
    </row>
    <row r="37" spans="2:9" ht="15" customHeight="1">
      <c r="B37" s="3"/>
      <c r="C37" s="3"/>
      <c r="D37" s="3"/>
      <c r="E37" s="4"/>
      <c r="F37" s="3"/>
      <c r="G37" s="3"/>
      <c r="H37" s="4"/>
      <c r="I37" s="3"/>
    </row>
    <row r="38" spans="2:9" ht="12.75">
      <c r="B38" s="3"/>
      <c r="C38" s="3"/>
      <c r="D38" s="3"/>
      <c r="E38" s="3"/>
      <c r="F38" s="3"/>
      <c r="G38" s="3"/>
      <c r="H38" s="4"/>
      <c r="I38" s="3"/>
    </row>
    <row r="39" spans="2:9" ht="12.75">
      <c r="B39" s="3" t="s">
        <v>32</v>
      </c>
      <c r="C39" s="3"/>
      <c r="D39" s="3"/>
      <c r="E39" s="4">
        <f>SUM(E34:E38)</f>
        <v>20800</v>
      </c>
      <c r="F39" s="3"/>
      <c r="G39" s="3" t="s">
        <v>10</v>
      </c>
      <c r="H39" s="4" t="s">
        <v>10</v>
      </c>
      <c r="I39" s="3"/>
    </row>
    <row r="40" spans="2:9" ht="12.75">
      <c r="B40" s="3"/>
      <c r="C40" s="3"/>
      <c r="D40" s="3"/>
      <c r="E40" s="3"/>
      <c r="F40" s="3"/>
      <c r="G40" s="3"/>
      <c r="H40" s="4" t="s">
        <v>10</v>
      </c>
      <c r="I40" s="3"/>
    </row>
    <row r="41" spans="2:9" ht="12.75">
      <c r="B41" s="11" t="s">
        <v>33</v>
      </c>
      <c r="C41" s="6">
        <f>E39/E28</f>
        <v>1.7333333333333334</v>
      </c>
      <c r="D41" s="3"/>
      <c r="E41" s="3"/>
      <c r="F41" s="3"/>
      <c r="G41" s="11" t="s">
        <v>10</v>
      </c>
      <c r="H41" s="6" t="s">
        <v>10</v>
      </c>
      <c r="I41" s="3"/>
    </row>
    <row r="42" spans="2:9" ht="12.75">
      <c r="B42" s="3" t="s">
        <v>34</v>
      </c>
      <c r="C42" s="12">
        <v>2.7</v>
      </c>
      <c r="D42" s="3"/>
      <c r="E42" s="3"/>
      <c r="F42" s="3"/>
      <c r="G42" s="3"/>
      <c r="H42" s="14" t="s">
        <v>10</v>
      </c>
      <c r="I42" s="3"/>
    </row>
    <row r="43" spans="2:9" ht="12.75">
      <c r="B43" s="3" t="s">
        <v>35</v>
      </c>
      <c r="C43" s="6">
        <f>(C42*C28)-(C41*C28)</f>
        <v>966.6666666666665</v>
      </c>
      <c r="D43" s="3"/>
      <c r="E43" s="3"/>
      <c r="F43" s="3"/>
      <c r="G43" s="3"/>
      <c r="H43" s="6" t="s">
        <v>38</v>
      </c>
      <c r="I43" s="3"/>
    </row>
    <row r="44" spans="2:9" ht="12.75">
      <c r="B44" s="3" t="s">
        <v>15</v>
      </c>
      <c r="C44" s="6">
        <f>C43*12</f>
        <v>11599.999999999998</v>
      </c>
      <c r="D44" s="3"/>
      <c r="E44" s="3"/>
      <c r="F44" s="3"/>
      <c r="G44" s="3" t="s">
        <v>10</v>
      </c>
      <c r="H44" s="6" t="s">
        <v>10</v>
      </c>
      <c r="I44" s="6" t="s">
        <v>10</v>
      </c>
    </row>
    <row r="45" spans="2:9" ht="12.75">
      <c r="B45" s="3"/>
      <c r="C45" s="6"/>
      <c r="D45" s="3"/>
      <c r="E45" s="3"/>
      <c r="F45" s="3"/>
      <c r="G45" s="3"/>
      <c r="H45" s="6"/>
      <c r="I45" s="6"/>
    </row>
    <row r="46" spans="2:9" ht="12.75">
      <c r="B46" s="3" t="s">
        <v>86</v>
      </c>
      <c r="C46" s="6">
        <f>800*3</f>
        <v>2400</v>
      </c>
      <c r="D46" s="3"/>
      <c r="E46" s="3"/>
      <c r="F46" s="3"/>
      <c r="G46" s="3"/>
      <c r="H46" s="6"/>
      <c r="I46" s="6"/>
    </row>
    <row r="47" spans="2:9" ht="12.75">
      <c r="B47" s="3" t="s">
        <v>10</v>
      </c>
      <c r="C47" s="6" t="s">
        <v>10</v>
      </c>
      <c r="D47" s="3"/>
      <c r="E47" s="3"/>
      <c r="F47" s="3"/>
      <c r="G47" s="3"/>
      <c r="H47" s="6" t="s">
        <v>10</v>
      </c>
      <c r="I47" s="6"/>
    </row>
    <row r="48" spans="2:11" ht="12.75">
      <c r="B48" t="s">
        <v>14</v>
      </c>
      <c r="C48" s="13">
        <f>SUM(C44:C47)</f>
        <v>13999.999999999998</v>
      </c>
      <c r="H48" s="13" t="s">
        <v>10</v>
      </c>
      <c r="K48" s="13">
        <f>C48</f>
        <v>13999.999999999998</v>
      </c>
    </row>
    <row r="51" ht="12.75">
      <c r="B51" s="1" t="s">
        <v>40</v>
      </c>
    </row>
    <row r="52" spans="2:9" ht="12.75">
      <c r="B52" s="3" t="s">
        <v>29</v>
      </c>
      <c r="C52" s="3">
        <v>24</v>
      </c>
      <c r="D52" s="3" t="s">
        <v>30</v>
      </c>
      <c r="E52" s="4">
        <f>C52*12*20</f>
        <v>5760</v>
      </c>
      <c r="F52" s="3"/>
      <c r="G52" s="3" t="s">
        <v>10</v>
      </c>
      <c r="H52" s="4" t="s">
        <v>10</v>
      </c>
      <c r="I52" s="3"/>
    </row>
    <row r="53" spans="2:9" ht="12.75">
      <c r="B53" s="3" t="s">
        <v>31</v>
      </c>
      <c r="C53" s="3"/>
      <c r="D53" s="3"/>
      <c r="E53" s="6">
        <f>SUM(E39:E52)*0.05</f>
        <v>1328</v>
      </c>
      <c r="F53" s="3"/>
      <c r="G53" s="3" t="s">
        <v>10</v>
      </c>
      <c r="H53" s="6" t="s">
        <v>10</v>
      </c>
      <c r="I53" s="3"/>
    </row>
    <row r="54" spans="2:9" ht="12.75">
      <c r="B54" s="3" t="s">
        <v>87</v>
      </c>
      <c r="C54" s="3"/>
      <c r="D54" s="3"/>
      <c r="E54" s="6">
        <v>360</v>
      </c>
      <c r="F54" s="3"/>
      <c r="G54" s="3"/>
      <c r="H54" s="6"/>
      <c r="I54" s="3"/>
    </row>
    <row r="55" spans="2:11" ht="12.75">
      <c r="B55" t="s">
        <v>14</v>
      </c>
      <c r="E55" s="15">
        <f>SUM(E52:E54)</f>
        <v>7448</v>
      </c>
      <c r="J55" s="15" t="s">
        <v>10</v>
      </c>
      <c r="K55" s="15">
        <f>-E55</f>
        <v>-7448</v>
      </c>
    </row>
    <row r="57" spans="2:11" ht="12.75">
      <c r="B57" t="s">
        <v>47</v>
      </c>
      <c r="K57" s="13">
        <f>K55+K48+K22</f>
        <v>8651.999999999998</v>
      </c>
    </row>
  </sheetData>
  <mergeCells count="1">
    <mergeCell ref="B32:I32"/>
  </mergeCells>
  <printOptions/>
  <pageMargins left="0.75" right="0.75" top="1" bottom="1" header="0.5" footer="0.5"/>
  <pageSetup horizontalDpi="600" verticalDpi="600" orientation="landscape" r:id="rId1"/>
  <headerFooter alignWithMargins="0">
    <oddHeader>&amp;CYear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5:K57"/>
  <sheetViews>
    <sheetView zoomScale="75" zoomScaleNormal="75" workbookViewId="0" topLeftCell="A11">
      <selection activeCell="J19" sqref="J19"/>
    </sheetView>
  </sheetViews>
  <sheetFormatPr defaultColWidth="9.140625" defaultRowHeight="12.75"/>
  <cols>
    <col min="1" max="1" width="7.28125" style="0" customWidth="1"/>
    <col min="2" max="2" width="20.140625" style="0" customWidth="1"/>
    <col min="3" max="3" width="10.28125" style="0" customWidth="1"/>
    <col min="11" max="11" width="11.57421875" style="0" customWidth="1"/>
  </cols>
  <sheetData>
    <row r="5" ht="12.75">
      <c r="B5" s="1" t="s">
        <v>16</v>
      </c>
    </row>
    <row r="6" spans="2:11" ht="51">
      <c r="B6" s="2"/>
      <c r="C6" s="2" t="s">
        <v>17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36</v>
      </c>
      <c r="K6" s="2" t="s">
        <v>37</v>
      </c>
    </row>
    <row r="7" spans="2:11" ht="12.75">
      <c r="B7" s="3" t="s">
        <v>6</v>
      </c>
      <c r="C7" s="4">
        <v>65</v>
      </c>
      <c r="D7" s="3">
        <v>7</v>
      </c>
      <c r="E7" s="3">
        <v>200</v>
      </c>
      <c r="F7" s="3">
        <f>(C7*D7)-E7</f>
        <v>255</v>
      </c>
      <c r="G7" s="3">
        <v>20</v>
      </c>
      <c r="H7" s="3">
        <f>F7*G7</f>
        <v>5100</v>
      </c>
      <c r="I7" s="3"/>
      <c r="J7" s="3">
        <v>0</v>
      </c>
      <c r="K7" s="3"/>
    </row>
    <row r="8" spans="2:11" ht="12.75">
      <c r="B8" s="3"/>
      <c r="C8" s="4"/>
      <c r="D8" s="3"/>
      <c r="E8" s="3"/>
      <c r="F8" s="3">
        <f aca="true" t="shared" si="0" ref="F8:F14">(C8*D8)-E8</f>
        <v>0</v>
      </c>
      <c r="G8" s="3"/>
      <c r="H8" s="3">
        <f aca="true" t="shared" si="1" ref="H8:H14">F8*G8</f>
        <v>0</v>
      </c>
      <c r="I8" s="3"/>
      <c r="J8" s="3"/>
      <c r="K8" s="3"/>
    </row>
    <row r="9" spans="2:11" ht="12.75">
      <c r="B9" s="3" t="s">
        <v>7</v>
      </c>
      <c r="C9" s="4"/>
      <c r="D9" s="3"/>
      <c r="E9" s="3"/>
      <c r="F9" s="3">
        <f t="shared" si="0"/>
        <v>0</v>
      </c>
      <c r="G9" s="3"/>
      <c r="H9" s="3">
        <f t="shared" si="1"/>
        <v>0</v>
      </c>
      <c r="I9" s="3"/>
      <c r="J9" s="3"/>
      <c r="K9" s="3"/>
    </row>
    <row r="10" spans="2:11" ht="12.75">
      <c r="B10" s="5" t="s">
        <v>8</v>
      </c>
      <c r="C10" s="4">
        <v>-25</v>
      </c>
      <c r="D10" s="3">
        <v>1.5</v>
      </c>
      <c r="E10" s="3">
        <v>200</v>
      </c>
      <c r="F10" s="3">
        <f t="shared" si="0"/>
        <v>-237.5</v>
      </c>
      <c r="G10" s="3">
        <v>20</v>
      </c>
      <c r="H10" s="3">
        <f t="shared" si="1"/>
        <v>-4750</v>
      </c>
      <c r="I10" s="3"/>
      <c r="J10" s="3">
        <v>0</v>
      </c>
      <c r="K10" s="3"/>
    </row>
    <row r="11" spans="2:11" ht="12.75">
      <c r="B11" s="5"/>
      <c r="C11" s="4"/>
      <c r="D11" s="3"/>
      <c r="E11" s="3"/>
      <c r="F11" s="3">
        <f t="shared" si="0"/>
        <v>0</v>
      </c>
      <c r="G11" s="3"/>
      <c r="H11" s="3">
        <f t="shared" si="1"/>
        <v>0</v>
      </c>
      <c r="I11" s="3"/>
      <c r="J11" s="3"/>
      <c r="K11" s="3"/>
    </row>
    <row r="12" spans="2:11" ht="12.75">
      <c r="B12" s="5" t="s">
        <v>9</v>
      </c>
      <c r="C12" s="4">
        <v>-10</v>
      </c>
      <c r="D12" s="3">
        <v>20</v>
      </c>
      <c r="E12" s="3">
        <v>300</v>
      </c>
      <c r="F12" s="3">
        <f t="shared" si="0"/>
        <v>-500</v>
      </c>
      <c r="G12" s="3">
        <v>4</v>
      </c>
      <c r="H12" s="3">
        <f t="shared" si="1"/>
        <v>-2000</v>
      </c>
      <c r="I12" s="3"/>
      <c r="J12" s="3">
        <v>0</v>
      </c>
      <c r="K12" s="3" t="s">
        <v>10</v>
      </c>
    </row>
    <row r="13" spans="2:11" ht="12.75">
      <c r="B13" s="3"/>
      <c r="C13" s="4"/>
      <c r="D13" s="3"/>
      <c r="E13" s="3"/>
      <c r="F13" s="3">
        <f t="shared" si="0"/>
        <v>0</v>
      </c>
      <c r="G13" s="3"/>
      <c r="H13" s="3">
        <f t="shared" si="1"/>
        <v>0</v>
      </c>
      <c r="I13" s="3"/>
      <c r="J13" s="3"/>
      <c r="K13" s="3"/>
    </row>
    <row r="14" spans="2:11" ht="12.75">
      <c r="B14" s="3"/>
      <c r="C14" s="4"/>
      <c r="D14" s="3"/>
      <c r="E14" s="3"/>
      <c r="F14" s="3">
        <f t="shared" si="0"/>
        <v>0</v>
      </c>
      <c r="G14" s="3"/>
      <c r="H14" s="3">
        <f t="shared" si="1"/>
        <v>0</v>
      </c>
      <c r="I14" s="3"/>
      <c r="J14" s="3"/>
      <c r="K14" s="3"/>
    </row>
    <row r="15" spans="2:11" ht="12.75">
      <c r="B15" s="3" t="s">
        <v>42</v>
      </c>
      <c r="C15" s="4">
        <v>35</v>
      </c>
      <c r="D15" s="3">
        <v>20</v>
      </c>
      <c r="E15" s="3">
        <v>200</v>
      </c>
      <c r="F15" s="3">
        <f>(C15*D15)-E15</f>
        <v>500</v>
      </c>
      <c r="G15" s="3">
        <v>1</v>
      </c>
      <c r="H15" s="3">
        <f>F15*G15</f>
        <v>500</v>
      </c>
      <c r="I15" s="3">
        <v>75</v>
      </c>
      <c r="J15" s="3">
        <v>10</v>
      </c>
      <c r="K15" s="6">
        <f>I15*J15</f>
        <v>750</v>
      </c>
    </row>
    <row r="16" spans="2:11" ht="12.75">
      <c r="B16" s="3" t="s">
        <v>12</v>
      </c>
      <c r="C16" s="3"/>
      <c r="D16" s="3" t="s">
        <v>13</v>
      </c>
      <c r="E16" s="3"/>
      <c r="F16" s="3"/>
      <c r="G16" s="3"/>
      <c r="H16" s="3">
        <f>I16*-10</f>
        <v>-750</v>
      </c>
      <c r="I16" s="3">
        <v>75</v>
      </c>
      <c r="J16" s="6">
        <v>25</v>
      </c>
      <c r="K16" s="6">
        <f>I16*J16</f>
        <v>1875</v>
      </c>
    </row>
    <row r="17" spans="2:11" ht="12.75">
      <c r="B17" s="3"/>
      <c r="C17" s="3"/>
      <c r="D17" s="3"/>
      <c r="E17" s="3"/>
      <c r="F17" s="3"/>
      <c r="G17" s="3"/>
      <c r="H17" s="3"/>
      <c r="I17" s="3"/>
      <c r="J17" s="6"/>
      <c r="K17" s="6"/>
    </row>
    <row r="18" spans="2:11" ht="12.75">
      <c r="B18" s="3" t="s">
        <v>11</v>
      </c>
      <c r="C18" s="4">
        <v>-105</v>
      </c>
      <c r="D18" s="3">
        <v>12</v>
      </c>
      <c r="E18" s="3">
        <v>200</v>
      </c>
      <c r="F18" s="3">
        <f>(C18*D18)-E18</f>
        <v>-1460</v>
      </c>
      <c r="G18" s="3">
        <v>1</v>
      </c>
      <c r="H18" s="3">
        <f>F18*G18</f>
        <v>-1460</v>
      </c>
      <c r="I18" s="3">
        <v>1200</v>
      </c>
      <c r="J18" s="6">
        <v>3</v>
      </c>
      <c r="K18" s="6">
        <f>I18*J18</f>
        <v>3600</v>
      </c>
    </row>
    <row r="19" spans="2:11" ht="12.75">
      <c r="B19" s="3"/>
      <c r="C19" s="4"/>
      <c r="D19" s="3"/>
      <c r="E19" s="3"/>
      <c r="F19" s="3"/>
      <c r="G19" s="3"/>
      <c r="H19" s="3" t="s">
        <v>10</v>
      </c>
      <c r="I19" s="3"/>
      <c r="J19" s="6"/>
      <c r="K19" s="6"/>
    </row>
    <row r="20" spans="2:11" ht="12.75">
      <c r="B20" s="3" t="s">
        <v>14</v>
      </c>
      <c r="C20" s="3"/>
      <c r="D20" s="3"/>
      <c r="E20" s="3"/>
      <c r="F20" s="3"/>
      <c r="G20" s="3"/>
      <c r="H20" s="3">
        <f>SUM(H7:H19)</f>
        <v>-3360</v>
      </c>
      <c r="I20" s="3"/>
      <c r="J20" s="6"/>
      <c r="K20" s="6">
        <f>SUM(K15:K19)</f>
        <v>6225</v>
      </c>
    </row>
    <row r="21" spans="2:11" ht="12.75">
      <c r="B21" s="3"/>
      <c r="C21" s="3"/>
      <c r="D21" s="3"/>
      <c r="E21" s="3"/>
      <c r="F21" s="3"/>
      <c r="G21" s="3"/>
      <c r="H21" s="3"/>
      <c r="I21" s="3"/>
      <c r="J21" s="6"/>
      <c r="K21" s="6"/>
    </row>
    <row r="22" spans="2:11" ht="12.75">
      <c r="B22" s="16" t="s">
        <v>14</v>
      </c>
      <c r="C22" s="16"/>
      <c r="D22" s="16"/>
      <c r="E22" s="16"/>
      <c r="F22" s="16"/>
      <c r="G22" s="16"/>
      <c r="H22" s="16"/>
      <c r="I22" s="16" t="s">
        <v>10</v>
      </c>
      <c r="J22" s="17"/>
      <c r="K22" s="17">
        <f>H20+K20</f>
        <v>2865</v>
      </c>
    </row>
    <row r="25" ht="12.75">
      <c r="B25" s="1" t="s">
        <v>41</v>
      </c>
    </row>
    <row r="26" spans="2:9" ht="12.75">
      <c r="B26" s="7"/>
      <c r="C26" s="7"/>
      <c r="D26" s="7"/>
      <c r="E26" s="7" t="s">
        <v>10</v>
      </c>
      <c r="F26" s="7"/>
      <c r="G26" s="7"/>
      <c r="H26" s="7" t="s">
        <v>10</v>
      </c>
      <c r="I26" s="3"/>
    </row>
    <row r="27" spans="2:9" ht="12.75">
      <c r="B27" s="7"/>
      <c r="C27" s="7" t="s">
        <v>18</v>
      </c>
      <c r="D27" s="7"/>
      <c r="E27" s="7" t="s">
        <v>19</v>
      </c>
      <c r="F27" s="7"/>
      <c r="G27" s="7"/>
      <c r="H27" s="7" t="s">
        <v>10</v>
      </c>
      <c r="I27" s="7"/>
    </row>
    <row r="28" spans="2:9" ht="12.75">
      <c r="B28" s="3" t="s">
        <v>20</v>
      </c>
      <c r="C28" s="9">
        <v>1000</v>
      </c>
      <c r="D28" s="3"/>
      <c r="E28" s="3">
        <f>C28*12</f>
        <v>12000</v>
      </c>
      <c r="F28" s="3"/>
      <c r="G28" s="3" t="s">
        <v>10</v>
      </c>
      <c r="H28" s="3" t="s">
        <v>10</v>
      </c>
      <c r="I28" s="3"/>
    </row>
    <row r="29" spans="2:9" ht="12.75">
      <c r="B29" s="3" t="s">
        <v>21</v>
      </c>
      <c r="C29" s="9">
        <v>30</v>
      </c>
      <c r="D29" s="3" t="s">
        <v>22</v>
      </c>
      <c r="E29" s="3">
        <f>(C29*E28)/2000</f>
        <v>180</v>
      </c>
      <c r="F29" s="3" t="s">
        <v>23</v>
      </c>
      <c r="G29" s="3" t="s">
        <v>10</v>
      </c>
      <c r="H29" s="3" t="s">
        <v>10</v>
      </c>
      <c r="I29" s="3"/>
    </row>
    <row r="30" spans="2:9" ht="12.75">
      <c r="B30" s="3"/>
      <c r="C30" s="3"/>
      <c r="D30" s="3"/>
      <c r="E30" s="3"/>
      <c r="F30" s="3"/>
      <c r="G30" s="3"/>
      <c r="H30" s="3" t="s">
        <v>10</v>
      </c>
      <c r="I30" s="3"/>
    </row>
    <row r="31" spans="2:9" ht="12.75">
      <c r="B31" s="3"/>
      <c r="C31" s="3"/>
      <c r="D31" s="3"/>
      <c r="E31" s="3"/>
      <c r="F31" s="3"/>
      <c r="G31" s="3"/>
      <c r="H31" s="3" t="s">
        <v>10</v>
      </c>
      <c r="I31" s="3"/>
    </row>
    <row r="32" spans="2:9" ht="12.75">
      <c r="B32" s="24" t="s">
        <v>24</v>
      </c>
      <c r="C32" s="24"/>
      <c r="D32" s="24"/>
      <c r="E32" s="24"/>
      <c r="F32" s="24"/>
      <c r="G32" s="24"/>
      <c r="H32" s="24"/>
      <c r="I32" s="25"/>
    </row>
    <row r="33" spans="2:9" ht="12.75">
      <c r="B33" s="8"/>
      <c r="C33" s="10" t="s">
        <v>18</v>
      </c>
      <c r="D33" s="8"/>
      <c r="E33" s="10" t="s">
        <v>19</v>
      </c>
      <c r="F33" s="8"/>
      <c r="G33" s="8"/>
      <c r="H33" s="10" t="s">
        <v>10</v>
      </c>
      <c r="I33" s="7"/>
    </row>
    <row r="34" spans="2:9" ht="12.75">
      <c r="B34" s="3" t="s">
        <v>25</v>
      </c>
      <c r="C34" s="4">
        <v>80</v>
      </c>
      <c r="D34" s="3" t="s">
        <v>26</v>
      </c>
      <c r="E34" s="4">
        <f>E29*C34</f>
        <v>14400</v>
      </c>
      <c r="F34" s="3"/>
      <c r="G34" s="3" t="s">
        <v>10</v>
      </c>
      <c r="H34" s="4" t="s">
        <v>38</v>
      </c>
      <c r="I34" s="3"/>
    </row>
    <row r="35" spans="2:9" ht="12.75">
      <c r="B35" s="3" t="s">
        <v>27</v>
      </c>
      <c r="C35" s="4">
        <v>200</v>
      </c>
      <c r="D35" s="3" t="s">
        <v>28</v>
      </c>
      <c r="E35" s="4">
        <f>C35*32</f>
        <v>6400</v>
      </c>
      <c r="F35" s="3"/>
      <c r="G35" s="3" t="s">
        <v>10</v>
      </c>
      <c r="H35" s="4" t="s">
        <v>10</v>
      </c>
      <c r="I35" s="3"/>
    </row>
    <row r="36" spans="2:9" ht="12.75">
      <c r="B36" s="3"/>
      <c r="C36" s="3"/>
      <c r="D36" s="3"/>
      <c r="E36" s="4"/>
      <c r="F36" s="3"/>
      <c r="G36" s="3"/>
      <c r="H36" s="4"/>
      <c r="I36" s="3"/>
    </row>
    <row r="37" spans="2:9" ht="15" customHeight="1">
      <c r="B37" s="3"/>
      <c r="C37" s="3"/>
      <c r="D37" s="3"/>
      <c r="E37" s="4"/>
      <c r="F37" s="3"/>
      <c r="G37" s="3"/>
      <c r="H37" s="4"/>
      <c r="I37" s="3"/>
    </row>
    <row r="38" spans="2:9" ht="12.75">
      <c r="B38" s="3"/>
      <c r="C38" s="3"/>
      <c r="D38" s="3"/>
      <c r="E38" s="3"/>
      <c r="F38" s="3"/>
      <c r="G38" s="3"/>
      <c r="H38" s="4"/>
      <c r="I38" s="3"/>
    </row>
    <row r="39" spans="2:9" ht="12.75">
      <c r="B39" s="3" t="s">
        <v>32</v>
      </c>
      <c r="C39" s="3"/>
      <c r="D39" s="3"/>
      <c r="E39" s="4">
        <f>SUM(E34:E38)</f>
        <v>20800</v>
      </c>
      <c r="F39" s="3"/>
      <c r="G39" s="3" t="s">
        <v>10</v>
      </c>
      <c r="H39" s="4" t="s">
        <v>10</v>
      </c>
      <c r="I39" s="3"/>
    </row>
    <row r="40" spans="2:9" ht="12.75">
      <c r="B40" s="3"/>
      <c r="C40" s="3"/>
      <c r="D40" s="3"/>
      <c r="E40" s="3"/>
      <c r="F40" s="3"/>
      <c r="G40" s="3"/>
      <c r="H40" s="4" t="s">
        <v>10</v>
      </c>
      <c r="I40" s="3"/>
    </row>
    <row r="41" spans="2:9" ht="12.75">
      <c r="B41" s="11" t="s">
        <v>33</v>
      </c>
      <c r="C41" s="6">
        <f>E39/E28</f>
        <v>1.7333333333333334</v>
      </c>
      <c r="D41" s="3"/>
      <c r="E41" s="3"/>
      <c r="F41" s="3"/>
      <c r="G41" s="11" t="s">
        <v>10</v>
      </c>
      <c r="H41" s="6" t="s">
        <v>10</v>
      </c>
      <c r="I41" s="3"/>
    </row>
    <row r="42" spans="2:9" ht="12.75">
      <c r="B42" s="3" t="s">
        <v>34</v>
      </c>
      <c r="C42" s="12">
        <v>3</v>
      </c>
      <c r="D42" s="3"/>
      <c r="E42" s="3"/>
      <c r="F42" s="3"/>
      <c r="G42" s="3"/>
      <c r="H42" s="14" t="s">
        <v>10</v>
      </c>
      <c r="I42" s="3"/>
    </row>
    <row r="43" spans="2:9" ht="12.75">
      <c r="B43" s="3" t="s">
        <v>35</v>
      </c>
      <c r="C43" s="6">
        <f>(C42*C28)-(C41*C28)</f>
        <v>1266.6666666666665</v>
      </c>
      <c r="D43" s="3"/>
      <c r="E43" s="3"/>
      <c r="F43" s="3"/>
      <c r="G43" s="3"/>
      <c r="H43" s="6" t="s">
        <v>38</v>
      </c>
      <c r="I43" s="3"/>
    </row>
    <row r="44" spans="2:9" ht="12.75">
      <c r="B44" s="3" t="s">
        <v>15</v>
      </c>
      <c r="C44" s="6">
        <f>C43*12</f>
        <v>15199.999999999998</v>
      </c>
      <c r="D44" s="3"/>
      <c r="E44" s="3"/>
      <c r="F44" s="3"/>
      <c r="G44" s="3" t="s">
        <v>10</v>
      </c>
      <c r="H44" s="6" t="s">
        <v>10</v>
      </c>
      <c r="I44" s="6" t="s">
        <v>10</v>
      </c>
    </row>
    <row r="45" spans="2:9" ht="12.75">
      <c r="B45" s="3"/>
      <c r="C45" s="6"/>
      <c r="D45" s="3"/>
      <c r="E45" s="3"/>
      <c r="F45" s="3"/>
      <c r="G45" s="3"/>
      <c r="H45" s="6"/>
      <c r="I45" s="6"/>
    </row>
    <row r="46" spans="2:9" ht="12.75">
      <c r="B46" s="3" t="s">
        <v>86</v>
      </c>
      <c r="C46" s="6">
        <f>800*3</f>
        <v>2400</v>
      </c>
      <c r="D46" s="3"/>
      <c r="E46" s="3"/>
      <c r="F46" s="3"/>
      <c r="G46" s="3"/>
      <c r="H46" s="6"/>
      <c r="I46" s="6"/>
    </row>
    <row r="47" spans="2:9" ht="12.75">
      <c r="B47" s="3" t="s">
        <v>10</v>
      </c>
      <c r="C47" s="6" t="s">
        <v>10</v>
      </c>
      <c r="D47" s="3"/>
      <c r="E47" s="3"/>
      <c r="F47" s="3"/>
      <c r="G47" s="3"/>
      <c r="H47" s="6" t="s">
        <v>10</v>
      </c>
      <c r="I47" s="6"/>
    </row>
    <row r="48" spans="2:11" ht="12.75">
      <c r="B48" t="s">
        <v>14</v>
      </c>
      <c r="C48" s="13">
        <f>SUM(C44:C47)</f>
        <v>17600</v>
      </c>
      <c r="H48" s="13" t="s">
        <v>10</v>
      </c>
      <c r="K48" s="13">
        <f>C48</f>
        <v>17600</v>
      </c>
    </row>
    <row r="51" ht="12.75">
      <c r="B51" s="1" t="s">
        <v>40</v>
      </c>
    </row>
    <row r="52" spans="2:9" ht="12.75">
      <c r="B52" s="3" t="s">
        <v>49</v>
      </c>
      <c r="C52" s="3">
        <v>24</v>
      </c>
      <c r="D52" s="3" t="s">
        <v>30</v>
      </c>
      <c r="E52" s="4">
        <f>C52*12*22</f>
        <v>6336</v>
      </c>
      <c r="F52" s="3"/>
      <c r="G52" s="3" t="s">
        <v>10</v>
      </c>
      <c r="H52" s="4" t="s">
        <v>10</v>
      </c>
      <c r="I52" s="3"/>
    </row>
    <row r="53" spans="2:9" ht="12.75">
      <c r="B53" s="3" t="s">
        <v>31</v>
      </c>
      <c r="C53" s="3"/>
      <c r="D53" s="3"/>
      <c r="E53" s="6">
        <f>SUM(E39:E52)*0.05</f>
        <v>1356.8000000000002</v>
      </c>
      <c r="F53" s="3"/>
      <c r="G53" s="3" t="s">
        <v>10</v>
      </c>
      <c r="H53" s="6" t="s">
        <v>10</v>
      </c>
      <c r="I53" s="3"/>
    </row>
    <row r="54" spans="2:9" ht="12.75">
      <c r="B54" s="3" t="s">
        <v>87</v>
      </c>
      <c r="C54" s="3"/>
      <c r="D54" s="3"/>
      <c r="E54" s="6">
        <v>360</v>
      </c>
      <c r="F54" s="3"/>
      <c r="G54" s="3"/>
      <c r="H54" s="6"/>
      <c r="I54" s="3"/>
    </row>
    <row r="55" spans="2:11" ht="12.75">
      <c r="B55" t="s">
        <v>14</v>
      </c>
      <c r="E55" s="15">
        <f>SUM(E52:E54)</f>
        <v>8052.8</v>
      </c>
      <c r="J55" s="15" t="s">
        <v>10</v>
      </c>
      <c r="K55" s="15">
        <f>-E55</f>
        <v>-8052.8</v>
      </c>
    </row>
    <row r="57" spans="2:11" ht="12.75">
      <c r="B57" t="s">
        <v>47</v>
      </c>
      <c r="K57" s="13">
        <f>K55+K48+K22</f>
        <v>12412.2</v>
      </c>
    </row>
  </sheetData>
  <mergeCells count="1">
    <mergeCell ref="B32:I32"/>
  </mergeCells>
  <printOptions/>
  <pageMargins left="0.75" right="0.75" top="1" bottom="1" header="0.5" footer="0.5"/>
  <pageSetup horizontalDpi="600" verticalDpi="600" orientation="landscape" r:id="rId1"/>
  <headerFooter alignWithMargins="0">
    <oddHeader>&amp;CYear 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H52"/>
  <sheetViews>
    <sheetView zoomScale="75" zoomScaleNormal="75" workbookViewId="0" topLeftCell="A33">
      <selection activeCell="G57" sqref="G57"/>
    </sheetView>
  </sheetViews>
  <sheetFormatPr defaultColWidth="9.140625" defaultRowHeight="12.75"/>
  <cols>
    <col min="2" max="2" width="13.7109375" style="0" customWidth="1"/>
    <col min="4" max="4" width="9.7109375" style="15" bestFit="1" customWidth="1"/>
    <col min="7" max="7" width="9.7109375" style="15" bestFit="1" customWidth="1"/>
  </cols>
  <sheetData>
    <row r="2" spans="4:7" ht="12.75">
      <c r="D2" s="15" t="s">
        <v>84</v>
      </c>
      <c r="F2" s="25" t="s">
        <v>83</v>
      </c>
      <c r="G2" s="25"/>
    </row>
    <row r="3" spans="3:8" ht="12.75">
      <c r="C3" s="19"/>
      <c r="D3" s="19"/>
      <c r="E3" s="19"/>
      <c r="F3" s="19"/>
      <c r="G3" s="19">
        <v>39602.97</v>
      </c>
      <c r="H3" t="s">
        <v>10</v>
      </c>
    </row>
    <row r="4" spans="3:7" ht="12.75">
      <c r="C4" s="19"/>
      <c r="D4" s="19"/>
      <c r="E4" s="19"/>
      <c r="F4" s="19"/>
      <c r="G4" s="19"/>
    </row>
    <row r="5" spans="2:7" ht="12.75">
      <c r="B5" t="s">
        <v>75</v>
      </c>
      <c r="C5" s="19"/>
      <c r="D5" s="19">
        <f>'Capital Costs'!C32*-1</f>
        <v>-15340</v>
      </c>
      <c r="E5" s="19"/>
      <c r="F5" s="19"/>
      <c r="G5" s="19">
        <f>D5+F5</f>
        <v>-15340</v>
      </c>
    </row>
    <row r="6" spans="3:8" ht="12.75">
      <c r="C6" s="19"/>
      <c r="D6" s="19"/>
      <c r="E6" s="19"/>
      <c r="F6" s="19"/>
      <c r="G6" s="19">
        <f>SUM(G3:G5)</f>
        <v>24262.97</v>
      </c>
      <c r="H6" t="s">
        <v>82</v>
      </c>
    </row>
    <row r="7" spans="3:7" ht="12.75">
      <c r="C7" s="19"/>
      <c r="D7" s="19"/>
      <c r="E7" s="19"/>
      <c r="F7" s="19"/>
      <c r="G7" s="19"/>
    </row>
    <row r="8" spans="2:7" ht="12.75">
      <c r="B8" t="s">
        <v>76</v>
      </c>
      <c r="C8" s="19"/>
      <c r="D8" s="19">
        <f>'Year 1'!K57</f>
        <v>-3328.999999999999</v>
      </c>
      <c r="E8" s="19"/>
      <c r="F8" s="19"/>
      <c r="G8" s="19">
        <f>D8</f>
        <v>-3328.999999999999</v>
      </c>
    </row>
    <row r="9" spans="3:8" ht="12.75">
      <c r="C9" s="19"/>
      <c r="D9" s="19"/>
      <c r="E9" s="19"/>
      <c r="F9" s="19"/>
      <c r="G9" s="19">
        <f>SUM(G6:G8)</f>
        <v>20933.97</v>
      </c>
      <c r="H9" t="s">
        <v>82</v>
      </c>
    </row>
    <row r="10" spans="3:7" ht="12.75">
      <c r="C10" s="19"/>
      <c r="D10" s="19"/>
      <c r="E10" s="19"/>
      <c r="F10" s="19"/>
      <c r="G10" s="19"/>
    </row>
    <row r="11" spans="2:7" ht="12.75">
      <c r="B11" t="s">
        <v>77</v>
      </c>
      <c r="C11" s="19"/>
      <c r="D11" s="19">
        <f>'Year 2'!K57</f>
        <v>515.4999999999982</v>
      </c>
      <c r="E11" s="19"/>
      <c r="F11" s="19"/>
      <c r="G11" s="19">
        <f>D11</f>
        <v>515.4999999999982</v>
      </c>
    </row>
    <row r="12" spans="3:8" ht="12.75">
      <c r="C12" s="19"/>
      <c r="D12" s="19"/>
      <c r="E12" s="19"/>
      <c r="F12" s="19"/>
      <c r="G12" s="19">
        <f>SUM(G9:G11)</f>
        <v>21449.47</v>
      </c>
      <c r="H12" t="s">
        <v>82</v>
      </c>
    </row>
    <row r="13" spans="3:7" ht="12.75">
      <c r="C13" s="19"/>
      <c r="D13" s="19"/>
      <c r="E13" s="19"/>
      <c r="F13" s="19"/>
      <c r="G13" s="19"/>
    </row>
    <row r="14" spans="2:7" ht="12.75">
      <c r="B14" t="s">
        <v>78</v>
      </c>
      <c r="C14" s="19"/>
      <c r="D14" s="19">
        <f>'Year 3'!K57</f>
        <v>3182.0000000000036</v>
      </c>
      <c r="E14" s="19"/>
      <c r="F14" s="19"/>
      <c r="G14" s="19">
        <f>D14</f>
        <v>3182.0000000000036</v>
      </c>
    </row>
    <row r="15" spans="3:8" ht="12.75">
      <c r="C15" s="19"/>
      <c r="D15" s="19"/>
      <c r="E15" s="19"/>
      <c r="F15" s="19"/>
      <c r="G15" s="19">
        <f>SUM(G12:G14)</f>
        <v>24631.470000000005</v>
      </c>
      <c r="H15" t="s">
        <v>82</v>
      </c>
    </row>
    <row r="16" spans="3:7" ht="12.75">
      <c r="C16" s="19"/>
      <c r="D16" s="19"/>
      <c r="E16" s="19"/>
      <c r="F16" s="19"/>
      <c r="G16" s="19"/>
    </row>
    <row r="17" spans="2:7" ht="12.75">
      <c r="B17" t="s">
        <v>79</v>
      </c>
      <c r="C17" s="19"/>
      <c r="D17" s="19">
        <f>'Year 4'!K57</f>
        <v>7886.999999999998</v>
      </c>
      <c r="E17" s="19"/>
      <c r="F17" s="19"/>
      <c r="G17" s="19">
        <f>D17</f>
        <v>7886.999999999998</v>
      </c>
    </row>
    <row r="18" spans="3:8" ht="12.75">
      <c r="C18" s="19"/>
      <c r="D18" s="19"/>
      <c r="E18" s="19"/>
      <c r="F18" s="19"/>
      <c r="G18" s="19">
        <f>SUM(G15:G17)</f>
        <v>32518.47</v>
      </c>
      <c r="H18" t="s">
        <v>82</v>
      </c>
    </row>
    <row r="19" spans="3:7" ht="12.75">
      <c r="C19" s="19"/>
      <c r="D19" s="19"/>
      <c r="E19" s="19"/>
      <c r="F19" s="19"/>
      <c r="G19" s="19"/>
    </row>
    <row r="20" spans="2:7" ht="12.75">
      <c r="B20" t="s">
        <v>80</v>
      </c>
      <c r="C20" s="19"/>
      <c r="D20" s="19">
        <f>'Year 5'!K57</f>
        <v>8651.999999999998</v>
      </c>
      <c r="E20" s="19"/>
      <c r="F20" s="19"/>
      <c r="G20" s="19">
        <f>D20</f>
        <v>8651.999999999998</v>
      </c>
    </row>
    <row r="21" spans="3:8" ht="12.75">
      <c r="C21" s="19"/>
      <c r="D21" s="19"/>
      <c r="E21" s="19"/>
      <c r="F21" s="19"/>
      <c r="G21" s="19">
        <f>SUM(G18:G20)</f>
        <v>41170.47</v>
      </c>
      <c r="H21" t="s">
        <v>82</v>
      </c>
    </row>
    <row r="22" spans="3:7" ht="12.75">
      <c r="C22" s="19"/>
      <c r="D22" s="19"/>
      <c r="E22" s="19"/>
      <c r="F22" s="19"/>
      <c r="G22" s="19"/>
    </row>
    <row r="23" spans="2:7" ht="12.75">
      <c r="B23" t="s">
        <v>81</v>
      </c>
      <c r="C23" s="19"/>
      <c r="D23" s="19">
        <f>'Year 6'!K57</f>
        <v>12412.2</v>
      </c>
      <c r="E23" s="19"/>
      <c r="F23" s="19"/>
      <c r="G23" s="19">
        <f>+D23</f>
        <v>12412.2</v>
      </c>
    </row>
    <row r="24" spans="3:7" ht="12.75">
      <c r="C24" s="19"/>
      <c r="D24" s="19"/>
      <c r="E24" s="19"/>
      <c r="F24" s="19"/>
      <c r="G24" s="19"/>
    </row>
    <row r="25" spans="3:7" ht="12.75">
      <c r="C25" s="19"/>
      <c r="D25" s="19" t="s">
        <v>10</v>
      </c>
      <c r="E25" s="19"/>
      <c r="F25" s="19"/>
      <c r="G25" s="19"/>
    </row>
    <row r="26" spans="3:7" ht="12.75">
      <c r="C26" s="19"/>
      <c r="D26" s="19"/>
      <c r="E26" s="19"/>
      <c r="F26" s="19"/>
      <c r="G26" s="19"/>
    </row>
    <row r="52" ht="12.75">
      <c r="E52" s="22">
        <v>34</v>
      </c>
    </row>
  </sheetData>
  <mergeCells count="1">
    <mergeCell ref="F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Country Bed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Pease</dc:creator>
  <cp:keywords/>
  <dc:description/>
  <cp:lastModifiedBy>Lorraine Pease</cp:lastModifiedBy>
  <cp:lastPrinted>2004-09-21T12:56:30Z</cp:lastPrinted>
  <dcterms:created xsi:type="dcterms:W3CDTF">2004-09-14T15:09:51Z</dcterms:created>
  <dcterms:modified xsi:type="dcterms:W3CDTF">2004-09-21T12:57:55Z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